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ilthomas/Documents/PI/National Social Science Fund/"/>
    </mc:Choice>
  </mc:AlternateContent>
  <xr:revisionPtr revIDLastSave="0" documentId="13_ncr:1_{88402604-BD1D-1048-AF5B-B22516212583}" xr6:coauthVersionLast="36" xr6:coauthVersionMax="45" xr10:uidLastSave="{00000000-0000-0000-0000-000000000000}"/>
  <bookViews>
    <workbookView xWindow="-3360" yWindow="-21140" windowWidth="33780" windowHeight="20280" activeTab="4" xr2:uid="{8E6038AF-0668-8144-A35E-1213D8685560}"/>
  </bookViews>
  <sheets>
    <sheet name="Translations" sheetId="15" r:id="rId1"/>
    <sheet name="NSSF Projects by Project Type" sheetId="20" r:id="rId2"/>
    <sheet name="NSSF Total Acceptance Rates" sheetId="18" r:id="rId3"/>
    <sheet name="NSSF Projects by Discipline" sheetId="21" r:id="rId4"/>
    <sheet name="NSSF Projects on Party Leaders" sheetId="1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0" l="1"/>
  <c r="H3" i="20" l="1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20" i="20"/>
  <c r="H21" i="20"/>
  <c r="H22" i="20"/>
  <c r="H23" i="20"/>
  <c r="H24" i="20"/>
  <c r="H25" i="20"/>
  <c r="H26" i="20"/>
  <c r="H27" i="20"/>
  <c r="H28" i="20"/>
  <c r="H2" i="20"/>
  <c r="K4" i="18"/>
  <c r="K5" i="18"/>
  <c r="K3" i="18"/>
  <c r="K2" i="18"/>
  <c r="AT29" i="21" l="1"/>
  <c r="AU29" i="21" s="1"/>
  <c r="AR29" i="21"/>
  <c r="AS29" i="21" s="1"/>
  <c r="AP29" i="21"/>
  <c r="AQ29" i="21" s="1"/>
  <c r="AN29" i="21"/>
  <c r="AN30" i="21" s="1"/>
  <c r="AL29" i="21"/>
  <c r="AM29" i="21" s="1"/>
  <c r="AJ29" i="21"/>
  <c r="AK29" i="21" s="1"/>
  <c r="AH29" i="21"/>
  <c r="AI29" i="21" s="1"/>
  <c r="AF29" i="21"/>
  <c r="AF30" i="21" s="1"/>
  <c r="AD29" i="21"/>
  <c r="AE29" i="21" s="1"/>
  <c r="AB29" i="21"/>
  <c r="AC29" i="21" s="1"/>
  <c r="Z29" i="21"/>
  <c r="AA29" i="21" s="1"/>
  <c r="X29" i="21"/>
  <c r="X30" i="21" s="1"/>
  <c r="V29" i="21"/>
  <c r="W29" i="21" s="1"/>
  <c r="T29" i="21"/>
  <c r="U29" i="21" s="1"/>
  <c r="R29" i="21"/>
  <c r="S29" i="21" s="1"/>
  <c r="P29" i="21"/>
  <c r="P30" i="21" s="1"/>
  <c r="N29" i="21"/>
  <c r="O29" i="21" s="1"/>
  <c r="L29" i="21"/>
  <c r="M29" i="21" s="1"/>
  <c r="J29" i="21"/>
  <c r="K29" i="21" s="1"/>
  <c r="H29" i="21"/>
  <c r="H30" i="21" s="1"/>
  <c r="F29" i="21"/>
  <c r="G29" i="21" s="1"/>
  <c r="D29" i="21"/>
  <c r="E29" i="21" s="1"/>
  <c r="B29" i="21"/>
  <c r="AU28" i="21"/>
  <c r="AS28" i="21"/>
  <c r="AQ28" i="21"/>
  <c r="AO28" i="21"/>
  <c r="AM28" i="21"/>
  <c r="AK28" i="21"/>
  <c r="AI28" i="21"/>
  <c r="AG28" i="21"/>
  <c r="AE28" i="21"/>
  <c r="AC28" i="21"/>
  <c r="AA28" i="21"/>
  <c r="Y28" i="21"/>
  <c r="W28" i="21"/>
  <c r="U28" i="21"/>
  <c r="S28" i="21"/>
  <c r="Q28" i="21"/>
  <c r="O28" i="21"/>
  <c r="M28" i="21"/>
  <c r="K28" i="21"/>
  <c r="I28" i="21"/>
  <c r="G28" i="21"/>
  <c r="E28" i="21"/>
  <c r="C28" i="21"/>
  <c r="AU27" i="21"/>
  <c r="AS27" i="21"/>
  <c r="AQ27" i="21"/>
  <c r="AO27" i="21"/>
  <c r="AM27" i="21"/>
  <c r="AK27" i="21"/>
  <c r="AI27" i="21"/>
  <c r="AG27" i="21"/>
  <c r="AE27" i="21"/>
  <c r="AC27" i="21"/>
  <c r="AA27" i="21"/>
  <c r="Y27" i="21"/>
  <c r="W27" i="21"/>
  <c r="U27" i="21"/>
  <c r="S27" i="21"/>
  <c r="Q27" i="21"/>
  <c r="O27" i="21"/>
  <c r="M27" i="21"/>
  <c r="K27" i="21"/>
  <c r="I27" i="21"/>
  <c r="G27" i="21"/>
  <c r="E27" i="21"/>
  <c r="C27" i="21"/>
  <c r="AU26" i="21"/>
  <c r="AS26" i="21"/>
  <c r="AQ26" i="21"/>
  <c r="AO26" i="21"/>
  <c r="AM26" i="21"/>
  <c r="AK26" i="21"/>
  <c r="AI26" i="21"/>
  <c r="AG26" i="21"/>
  <c r="AE26" i="21"/>
  <c r="AC26" i="21"/>
  <c r="AA26" i="21"/>
  <c r="Y26" i="21"/>
  <c r="W26" i="21"/>
  <c r="U26" i="21"/>
  <c r="S26" i="21"/>
  <c r="Q26" i="21"/>
  <c r="O26" i="21"/>
  <c r="M26" i="21"/>
  <c r="K26" i="21"/>
  <c r="I26" i="21"/>
  <c r="G26" i="21"/>
  <c r="E26" i="21"/>
  <c r="C26" i="21"/>
  <c r="AU25" i="21"/>
  <c r="AS25" i="21"/>
  <c r="AQ25" i="21"/>
  <c r="AO25" i="21"/>
  <c r="AM25" i="21"/>
  <c r="AK25" i="21"/>
  <c r="AI25" i="21"/>
  <c r="AG25" i="21"/>
  <c r="AE25" i="21"/>
  <c r="AC25" i="21"/>
  <c r="AA25" i="21"/>
  <c r="Y25" i="21"/>
  <c r="W25" i="21"/>
  <c r="U25" i="21"/>
  <c r="S25" i="21"/>
  <c r="Q25" i="21"/>
  <c r="O25" i="21"/>
  <c r="M25" i="21"/>
  <c r="K25" i="21"/>
  <c r="I25" i="21"/>
  <c r="G25" i="21"/>
  <c r="E25" i="21"/>
  <c r="C25" i="21"/>
  <c r="AO24" i="21"/>
  <c r="AQ24" i="21"/>
  <c r="AI24" i="21"/>
  <c r="AA24" i="21"/>
  <c r="S24" i="21"/>
  <c r="K24" i="21"/>
  <c r="C24" i="21"/>
  <c r="AV30" i="21"/>
  <c r="AU23" i="21"/>
  <c r="AS23" i="21"/>
  <c r="AQ23" i="21"/>
  <c r="AO23" i="21"/>
  <c r="AM23" i="21"/>
  <c r="AK23" i="21"/>
  <c r="AI23" i="21"/>
  <c r="AG23" i="21"/>
  <c r="AE23" i="21"/>
  <c r="AC23" i="21"/>
  <c r="AA23" i="21"/>
  <c r="Y23" i="21"/>
  <c r="W23" i="21"/>
  <c r="U23" i="21"/>
  <c r="S23" i="21"/>
  <c r="Q23" i="21"/>
  <c r="O23" i="21"/>
  <c r="M23" i="21"/>
  <c r="K23" i="21"/>
  <c r="I23" i="21"/>
  <c r="G23" i="21"/>
  <c r="E23" i="21"/>
  <c r="C23" i="21"/>
  <c r="AU22" i="21"/>
  <c r="AS22" i="21"/>
  <c r="AQ22" i="21"/>
  <c r="AO22" i="21"/>
  <c r="AM22" i="21"/>
  <c r="AK22" i="21"/>
  <c r="AI22" i="21"/>
  <c r="AG22" i="21"/>
  <c r="AE22" i="21"/>
  <c r="AC22" i="21"/>
  <c r="AA22" i="21"/>
  <c r="Y22" i="21"/>
  <c r="W22" i="21"/>
  <c r="U22" i="21"/>
  <c r="S22" i="21"/>
  <c r="Q22" i="21"/>
  <c r="O22" i="21"/>
  <c r="M22" i="21"/>
  <c r="K22" i="21"/>
  <c r="I22" i="21"/>
  <c r="G22" i="21"/>
  <c r="E22" i="21"/>
  <c r="C22" i="21"/>
  <c r="AU21" i="21"/>
  <c r="AS21" i="21"/>
  <c r="AQ21" i="21"/>
  <c r="AO21" i="21"/>
  <c r="AM21" i="21"/>
  <c r="AK21" i="21"/>
  <c r="AI21" i="21"/>
  <c r="AG21" i="21"/>
  <c r="AE21" i="21"/>
  <c r="AC21" i="21"/>
  <c r="AA21" i="21"/>
  <c r="Y21" i="21"/>
  <c r="W21" i="21"/>
  <c r="U21" i="21"/>
  <c r="S21" i="21"/>
  <c r="Q21" i="21"/>
  <c r="O21" i="21"/>
  <c r="M21" i="21"/>
  <c r="K21" i="21"/>
  <c r="I21" i="21"/>
  <c r="G21" i="21"/>
  <c r="E21" i="21"/>
  <c r="C21" i="21"/>
  <c r="AU20" i="21"/>
  <c r="AS20" i="21"/>
  <c r="AQ20" i="21"/>
  <c r="AO20" i="21"/>
  <c r="AM20" i="21"/>
  <c r="AK20" i="21"/>
  <c r="AI20" i="21"/>
  <c r="AG20" i="21"/>
  <c r="AE20" i="21"/>
  <c r="AC20" i="21"/>
  <c r="AA20" i="21"/>
  <c r="Y20" i="21"/>
  <c r="W20" i="21"/>
  <c r="U20" i="21"/>
  <c r="S20" i="21"/>
  <c r="Q20" i="21"/>
  <c r="O20" i="21"/>
  <c r="M20" i="21"/>
  <c r="K20" i="21"/>
  <c r="I20" i="21"/>
  <c r="G20" i="21"/>
  <c r="E20" i="21"/>
  <c r="C20" i="21"/>
  <c r="AU19" i="21"/>
  <c r="AS19" i="21"/>
  <c r="AQ19" i="21"/>
  <c r="AO19" i="21"/>
  <c r="AM19" i="21"/>
  <c r="AK19" i="21"/>
  <c r="AI19" i="21"/>
  <c r="AG19" i="21"/>
  <c r="AE19" i="21"/>
  <c r="AC19" i="21"/>
  <c r="AA19" i="21"/>
  <c r="Y19" i="21"/>
  <c r="W19" i="21"/>
  <c r="U19" i="21"/>
  <c r="S19" i="21"/>
  <c r="Q19" i="21"/>
  <c r="O19" i="21"/>
  <c r="M19" i="21"/>
  <c r="K19" i="21"/>
  <c r="I19" i="21"/>
  <c r="G19" i="21"/>
  <c r="E19" i="21"/>
  <c r="C19" i="21"/>
  <c r="AU18" i="21"/>
  <c r="AS18" i="21"/>
  <c r="AO18" i="21"/>
  <c r="AM18" i="21"/>
  <c r="AK18" i="21"/>
  <c r="AI18" i="21"/>
  <c r="AG18" i="21"/>
  <c r="AE18" i="21"/>
  <c r="AC18" i="21"/>
  <c r="AA18" i="21"/>
  <c r="Y18" i="21"/>
  <c r="W18" i="21"/>
  <c r="U18" i="21"/>
  <c r="S18" i="21"/>
  <c r="Q18" i="21"/>
  <c r="O18" i="21"/>
  <c r="M18" i="21"/>
  <c r="K18" i="21"/>
  <c r="I18" i="21"/>
  <c r="G18" i="21"/>
  <c r="E18" i="21"/>
  <c r="C18" i="21"/>
  <c r="AU17" i="21"/>
  <c r="AS17" i="21"/>
  <c r="AO17" i="21"/>
  <c r="AM17" i="21"/>
  <c r="AK17" i="21"/>
  <c r="AI17" i="21"/>
  <c r="AG17" i="21"/>
  <c r="AE17" i="21"/>
  <c r="AC17" i="21"/>
  <c r="AA17" i="21"/>
  <c r="Y17" i="21"/>
  <c r="W17" i="21"/>
  <c r="U17" i="21"/>
  <c r="S17" i="21"/>
  <c r="Q17" i="21"/>
  <c r="O17" i="21"/>
  <c r="M17" i="21"/>
  <c r="K17" i="21"/>
  <c r="I17" i="21"/>
  <c r="G17" i="21"/>
  <c r="E17" i="21"/>
  <c r="C17" i="21"/>
  <c r="AU16" i="21"/>
  <c r="AS16" i="21"/>
  <c r="AO16" i="21"/>
  <c r="AM16" i="21"/>
  <c r="AK16" i="21"/>
  <c r="AI16" i="21"/>
  <c r="AG16" i="21"/>
  <c r="AE16" i="21"/>
  <c r="AC16" i="21"/>
  <c r="AA16" i="21"/>
  <c r="Y16" i="21"/>
  <c r="W16" i="21"/>
  <c r="U16" i="21"/>
  <c r="S16" i="21"/>
  <c r="Q16" i="21"/>
  <c r="O16" i="21"/>
  <c r="M16" i="21"/>
  <c r="K16" i="21"/>
  <c r="I16" i="21"/>
  <c r="G16" i="21"/>
  <c r="E16" i="21"/>
  <c r="C16" i="21"/>
  <c r="AU15" i="21"/>
  <c r="AS15" i="21"/>
  <c r="AO15" i="21"/>
  <c r="AM15" i="21"/>
  <c r="AK15" i="21"/>
  <c r="AI15" i="21"/>
  <c r="AG15" i="21"/>
  <c r="AE15" i="21"/>
  <c r="AC15" i="21"/>
  <c r="AA15" i="21"/>
  <c r="Y15" i="21"/>
  <c r="W15" i="21"/>
  <c r="U15" i="21"/>
  <c r="S15" i="21"/>
  <c r="Q15" i="21"/>
  <c r="O15" i="21"/>
  <c r="M15" i="21"/>
  <c r="K15" i="21"/>
  <c r="I15" i="21"/>
  <c r="G15" i="21"/>
  <c r="E15" i="21"/>
  <c r="C15" i="21"/>
  <c r="AU14" i="21"/>
  <c r="AS14" i="21"/>
  <c r="AO14" i="21"/>
  <c r="AM14" i="21"/>
  <c r="AK14" i="21"/>
  <c r="AI14" i="21"/>
  <c r="AG14" i="21"/>
  <c r="AE14" i="21"/>
  <c r="AC14" i="21"/>
  <c r="AA14" i="21"/>
  <c r="Y14" i="21"/>
  <c r="W14" i="21"/>
  <c r="U14" i="21"/>
  <c r="S14" i="21"/>
  <c r="Q14" i="21"/>
  <c r="O14" i="21"/>
  <c r="M14" i="21"/>
  <c r="K14" i="21"/>
  <c r="I14" i="21"/>
  <c r="G14" i="21"/>
  <c r="E14" i="21"/>
  <c r="C14" i="21"/>
  <c r="AU13" i="21"/>
  <c r="AS13" i="21"/>
  <c r="AO13" i="21"/>
  <c r="AM13" i="21"/>
  <c r="AK13" i="21"/>
  <c r="AI13" i="21"/>
  <c r="AG13" i="21"/>
  <c r="AE13" i="21"/>
  <c r="AC13" i="21"/>
  <c r="AA13" i="21"/>
  <c r="Y13" i="21"/>
  <c r="W13" i="21"/>
  <c r="U13" i="21"/>
  <c r="S13" i="21"/>
  <c r="Q13" i="21"/>
  <c r="O13" i="21"/>
  <c r="M13" i="21"/>
  <c r="K13" i="21"/>
  <c r="I13" i="21"/>
  <c r="G13" i="21"/>
  <c r="E13" i="21"/>
  <c r="C13" i="21"/>
  <c r="AU12" i="21"/>
  <c r="AS12" i="21"/>
  <c r="AO12" i="21"/>
  <c r="AM12" i="21"/>
  <c r="AK12" i="21"/>
  <c r="AI12" i="21"/>
  <c r="AG12" i="21"/>
  <c r="AE12" i="21"/>
  <c r="AC12" i="21"/>
  <c r="AA12" i="21"/>
  <c r="Y12" i="21"/>
  <c r="W12" i="21"/>
  <c r="U12" i="21"/>
  <c r="S12" i="21"/>
  <c r="Q12" i="21"/>
  <c r="O12" i="21"/>
  <c r="M12" i="21"/>
  <c r="K12" i="21"/>
  <c r="I12" i="21"/>
  <c r="G12" i="21"/>
  <c r="E12" i="21"/>
  <c r="C12" i="21"/>
  <c r="AU11" i="21"/>
  <c r="AS11" i="21"/>
  <c r="AO11" i="21"/>
  <c r="AM11" i="21"/>
  <c r="AK11" i="21"/>
  <c r="AI11" i="21"/>
  <c r="AG11" i="21"/>
  <c r="AE11" i="21"/>
  <c r="AC11" i="21"/>
  <c r="AA11" i="21"/>
  <c r="Y11" i="21"/>
  <c r="W11" i="21"/>
  <c r="U11" i="21"/>
  <c r="S11" i="21"/>
  <c r="Q11" i="21"/>
  <c r="O11" i="21"/>
  <c r="M11" i="21"/>
  <c r="K11" i="21"/>
  <c r="I11" i="21"/>
  <c r="G11" i="21"/>
  <c r="E11" i="21"/>
  <c r="C11" i="21"/>
  <c r="AU10" i="21"/>
  <c r="AS10" i="21"/>
  <c r="AO10" i="21"/>
  <c r="AM10" i="21"/>
  <c r="AK10" i="21"/>
  <c r="AI10" i="21"/>
  <c r="AG10" i="21"/>
  <c r="AE10" i="21"/>
  <c r="AC10" i="21"/>
  <c r="AA10" i="21"/>
  <c r="Y10" i="21"/>
  <c r="W10" i="21"/>
  <c r="U10" i="21"/>
  <c r="S10" i="21"/>
  <c r="Q10" i="21"/>
  <c r="O10" i="21"/>
  <c r="M10" i="21"/>
  <c r="K10" i="21"/>
  <c r="I10" i="21"/>
  <c r="G10" i="21"/>
  <c r="E10" i="21"/>
  <c r="C10" i="21"/>
  <c r="AU9" i="21"/>
  <c r="AS9" i="21"/>
  <c r="AO9" i="21"/>
  <c r="AM9" i="21"/>
  <c r="AK9" i="21"/>
  <c r="AI9" i="21"/>
  <c r="AG9" i="21"/>
  <c r="AE9" i="21"/>
  <c r="AC9" i="21"/>
  <c r="AA9" i="21"/>
  <c r="Y9" i="21"/>
  <c r="W9" i="21"/>
  <c r="U9" i="21"/>
  <c r="S9" i="21"/>
  <c r="Q9" i="21"/>
  <c r="O9" i="21"/>
  <c r="M9" i="21"/>
  <c r="K9" i="21"/>
  <c r="I9" i="21"/>
  <c r="G9" i="21"/>
  <c r="E9" i="21"/>
  <c r="C9" i="21"/>
  <c r="AU8" i="21"/>
  <c r="AS8" i="21"/>
  <c r="AO8" i="21"/>
  <c r="AM8" i="21"/>
  <c r="AK8" i="21"/>
  <c r="AI8" i="21"/>
  <c r="AG8" i="21"/>
  <c r="AE8" i="21"/>
  <c r="AC8" i="21"/>
  <c r="AA8" i="21"/>
  <c r="Y8" i="21"/>
  <c r="W8" i="21"/>
  <c r="U8" i="21"/>
  <c r="S8" i="21"/>
  <c r="Q8" i="21"/>
  <c r="O8" i="21"/>
  <c r="M8" i="21"/>
  <c r="K8" i="21"/>
  <c r="I8" i="21"/>
  <c r="G8" i="21"/>
  <c r="E8" i="21"/>
  <c r="C8" i="21"/>
  <c r="AU7" i="21"/>
  <c r="AS7" i="21"/>
  <c r="AO7" i="21"/>
  <c r="AM7" i="21"/>
  <c r="AK7" i="21"/>
  <c r="AI7" i="21"/>
  <c r="AG7" i="21"/>
  <c r="AE7" i="21"/>
  <c r="AC7" i="21"/>
  <c r="AA7" i="21"/>
  <c r="Y7" i="21"/>
  <c r="W7" i="21"/>
  <c r="U7" i="21"/>
  <c r="S7" i="21"/>
  <c r="Q7" i="21"/>
  <c r="O7" i="21"/>
  <c r="M7" i="21"/>
  <c r="K7" i="21"/>
  <c r="I7" i="21"/>
  <c r="G7" i="21"/>
  <c r="E7" i="21"/>
  <c r="C7" i="21"/>
  <c r="AU6" i="21"/>
  <c r="AS6" i="21"/>
  <c r="AO6" i="21"/>
  <c r="AM6" i="21"/>
  <c r="AK6" i="21"/>
  <c r="AI6" i="21"/>
  <c r="AG6" i="21"/>
  <c r="AE6" i="21"/>
  <c r="AC6" i="21"/>
  <c r="AA6" i="21"/>
  <c r="Y6" i="21"/>
  <c r="W6" i="21"/>
  <c r="U6" i="21"/>
  <c r="S6" i="21"/>
  <c r="Q6" i="21"/>
  <c r="O6" i="21"/>
  <c r="M6" i="21"/>
  <c r="K6" i="21"/>
  <c r="I6" i="21"/>
  <c r="G6" i="21"/>
  <c r="E6" i="21"/>
  <c r="C6" i="21"/>
  <c r="AU5" i="21"/>
  <c r="AS5" i="21"/>
  <c r="AO5" i="21"/>
  <c r="AM5" i="21"/>
  <c r="AK5" i="21"/>
  <c r="AI5" i="21"/>
  <c r="AG5" i="21"/>
  <c r="AE5" i="21"/>
  <c r="AC5" i="21"/>
  <c r="AA5" i="21"/>
  <c r="U5" i="21"/>
  <c r="S5" i="21"/>
  <c r="Q5" i="21"/>
  <c r="O5" i="21"/>
  <c r="K5" i="21"/>
  <c r="I5" i="21"/>
  <c r="G5" i="21"/>
  <c r="E5" i="21"/>
  <c r="C5" i="21"/>
  <c r="AU4" i="21"/>
  <c r="AS4" i="21"/>
  <c r="AO4" i="21"/>
  <c r="AM4" i="21"/>
  <c r="AK4" i="21"/>
  <c r="AI4" i="21"/>
  <c r="AG4" i="21"/>
  <c r="AE4" i="21"/>
  <c r="AC4" i="21"/>
  <c r="AA4" i="21"/>
  <c r="U4" i="21"/>
  <c r="S4" i="21"/>
  <c r="Q4" i="21"/>
  <c r="O4" i="21"/>
  <c r="K4" i="21"/>
  <c r="I4" i="21"/>
  <c r="G4" i="21"/>
  <c r="E4" i="21"/>
  <c r="C4" i="21"/>
  <c r="AU3" i="21"/>
  <c r="AS3" i="21"/>
  <c r="AO3" i="21"/>
  <c r="AM3" i="21"/>
  <c r="AK3" i="21"/>
  <c r="AI3" i="21"/>
  <c r="AG3" i="21"/>
  <c r="AE3" i="21"/>
  <c r="AC3" i="21"/>
  <c r="AA3" i="21"/>
  <c r="U3" i="21"/>
  <c r="S3" i="21"/>
  <c r="Q3" i="21"/>
  <c r="O3" i="21"/>
  <c r="K3" i="21"/>
  <c r="I3" i="21"/>
  <c r="G3" i="21"/>
  <c r="E3" i="21"/>
  <c r="C3" i="21"/>
  <c r="AS2" i="21"/>
  <c r="AO2" i="21"/>
  <c r="AM2" i="21"/>
  <c r="AK2" i="21"/>
  <c r="AI2" i="21"/>
  <c r="AG2" i="21"/>
  <c r="AE2" i="21"/>
  <c r="AC2" i="21"/>
  <c r="AA2" i="21"/>
  <c r="U2" i="21"/>
  <c r="S2" i="21"/>
  <c r="Q2" i="21"/>
  <c r="O2" i="21"/>
  <c r="K2" i="21"/>
  <c r="I2" i="21"/>
  <c r="G2" i="21"/>
  <c r="E2" i="21"/>
  <c r="C2" i="21"/>
  <c r="B19" i="20"/>
  <c r="B18" i="20"/>
  <c r="H18" i="20" s="1"/>
  <c r="Q29" i="21" l="1"/>
  <c r="AG29" i="21"/>
  <c r="T30" i="21"/>
  <c r="U30" i="21" s="1"/>
  <c r="I30" i="21"/>
  <c r="Q30" i="21"/>
  <c r="B30" i="21"/>
  <c r="AH30" i="21"/>
  <c r="AI30" i="21" s="1"/>
  <c r="D30" i="21"/>
  <c r="E30" i="21" s="1"/>
  <c r="AJ30" i="21"/>
  <c r="AK30" i="21" s="1"/>
  <c r="Y30" i="21"/>
  <c r="AG30" i="21"/>
  <c r="R30" i="21"/>
  <c r="S30" i="21" s="1"/>
  <c r="H19" i="20"/>
  <c r="J30" i="21"/>
  <c r="K30" i="21" s="1"/>
  <c r="Z30" i="21"/>
  <c r="AA30" i="21" s="1"/>
  <c r="AP30" i="21"/>
  <c r="AQ30" i="21" s="1"/>
  <c r="L30" i="21"/>
  <c r="M30" i="21" s="1"/>
  <c r="AB30" i="21"/>
  <c r="AR30" i="21"/>
  <c r="AS30" i="21" s="1"/>
  <c r="F30" i="21"/>
  <c r="N30" i="21"/>
  <c r="V30" i="21"/>
  <c r="AD30" i="21"/>
  <c r="AE30" i="21" s="1"/>
  <c r="AL30" i="21"/>
  <c r="AM30" i="21" s="1"/>
  <c r="I29" i="21"/>
  <c r="Y29" i="21"/>
  <c r="AO29" i="21"/>
  <c r="G30" i="21"/>
  <c r="O30" i="21"/>
  <c r="W30" i="21"/>
  <c r="AO30" i="21"/>
  <c r="C30" i="21"/>
  <c r="AC30" i="21"/>
  <c r="AT30" i="21"/>
  <c r="AU30" i="21" s="1"/>
  <c r="E24" i="21"/>
  <c r="M24" i="21"/>
  <c r="U24" i="21"/>
  <c r="AC24" i="21"/>
  <c r="AK24" i="21"/>
  <c r="AS24" i="21"/>
  <c r="G24" i="21"/>
  <c r="O24" i="21"/>
  <c r="W24" i="21"/>
  <c r="AE24" i="21"/>
  <c r="AM24" i="21"/>
  <c r="AU24" i="21"/>
  <c r="C29" i="21"/>
  <c r="I24" i="21"/>
  <c r="Q24" i="21"/>
  <c r="Y24" i="21"/>
  <c r="AG24" i="21"/>
  <c r="M2" i="18" l="1"/>
  <c r="M3" i="18"/>
  <c r="M4" i="18" l="1"/>
  <c r="M5" i="18"/>
  <c r="K6" i="18"/>
  <c r="M6" i="18" s="1"/>
  <c r="K7" i="18"/>
  <c r="M7" i="18" s="1"/>
  <c r="K8" i="18"/>
  <c r="M8" i="18" s="1"/>
  <c r="J9" i="18"/>
  <c r="K9" i="18"/>
  <c r="M9" i="18" s="1"/>
  <c r="J17" i="18"/>
  <c r="L17" i="18"/>
  <c r="G17" i="18"/>
  <c r="D17" i="18"/>
  <c r="D12" i="18"/>
  <c r="D13" i="18"/>
  <c r="D14" i="18"/>
  <c r="D15" i="18"/>
  <c r="G12" i="18"/>
  <c r="G13" i="18"/>
  <c r="G14" i="18"/>
  <c r="G15" i="18"/>
  <c r="J12" i="18"/>
  <c r="J13" i="18"/>
  <c r="J14" i="18"/>
  <c r="J15" i="18"/>
  <c r="L12" i="18"/>
  <c r="L13" i="18"/>
  <c r="L14" i="18"/>
  <c r="L15" i="18"/>
  <c r="K17" i="18"/>
  <c r="K12" i="18"/>
  <c r="K13" i="18"/>
  <c r="K14" i="18"/>
  <c r="K15" i="18"/>
  <c r="L11" i="18"/>
  <c r="D11" i="18"/>
  <c r="G11" i="18"/>
  <c r="J11" i="18"/>
  <c r="K11" i="18"/>
  <c r="M11" i="18" s="1"/>
  <c r="J10" i="18"/>
  <c r="K10" i="18"/>
  <c r="M10" i="18" s="1"/>
  <c r="M12" i="18" l="1"/>
  <c r="M13" i="18"/>
  <c r="M17" i="18"/>
  <c r="M15" i="18"/>
  <c r="M14" i="18"/>
  <c r="L16" i="18" l="1"/>
  <c r="K16" i="18"/>
  <c r="M16" i="18" s="1"/>
  <c r="J16" i="18"/>
  <c r="G16" i="18"/>
  <c r="D16" i="18"/>
</calcChain>
</file>

<file path=xl/sharedStrings.xml><?xml version="1.0" encoding="utf-8"?>
<sst xmlns="http://schemas.openxmlformats.org/spreadsheetml/2006/main" count="205" uniqueCount="140">
  <si>
    <t>Mao Zedong</t>
  </si>
  <si>
    <t>Deng Xiaoping</t>
  </si>
  <si>
    <t>Jiang Zemin</t>
  </si>
  <si>
    <t>Hu Jintao</t>
  </si>
  <si>
    <t>Xi Jinping</t>
  </si>
  <si>
    <t>Year</t>
  </si>
  <si>
    <t>Philosophy</t>
  </si>
  <si>
    <t>Theoretical Economics</t>
  </si>
  <si>
    <t>Applied Economics</t>
  </si>
  <si>
    <t>Statistics</t>
  </si>
  <si>
    <t>Political Science</t>
  </si>
  <si>
    <t>Law</t>
  </si>
  <si>
    <t>International Studies</t>
  </si>
  <si>
    <t>Sociology</t>
  </si>
  <si>
    <t>Sport</t>
  </si>
  <si>
    <t>Demography</t>
  </si>
  <si>
    <t>Chinese History</t>
  </si>
  <si>
    <t>World History</t>
  </si>
  <si>
    <t>Archaeology</t>
  </si>
  <si>
    <t>Chinese Literature</t>
  </si>
  <si>
    <t>Foreign Literature</t>
  </si>
  <si>
    <t>Linguistics</t>
  </si>
  <si>
    <t>Management</t>
  </si>
  <si>
    <t>Religion</t>
  </si>
  <si>
    <t>Journalism &amp; Communication</t>
  </si>
  <si>
    <t>Education</t>
  </si>
  <si>
    <t>Art</t>
  </si>
  <si>
    <t>Military Studies</t>
  </si>
  <si>
    <t>Library Science, Information Science &amp; Philology</t>
  </si>
  <si>
    <t>Applications</t>
  </si>
  <si>
    <t>Acceptance Rate</t>
  </si>
  <si>
    <t>Focus Projects</t>
  </si>
  <si>
    <t>Standard Projects</t>
  </si>
  <si>
    <t>Marxism &amp; Scientific Socialism</t>
  </si>
  <si>
    <t>Party History &amp; Party Building</t>
  </si>
  <si>
    <t>Major Projects</t>
  </si>
  <si>
    <t>Ethnic Studies</t>
  </si>
  <si>
    <t>Chinese</t>
  </si>
  <si>
    <t>English</t>
  </si>
  <si>
    <t>Major Project</t>
  </si>
  <si>
    <t>Focus Project</t>
  </si>
  <si>
    <t>Standard Project</t>
  </si>
  <si>
    <t>Young Scholar Project</t>
  </si>
  <si>
    <t>Western Development Project</t>
  </si>
  <si>
    <t>TYPES OF PROJECT</t>
  </si>
  <si>
    <t>DISCIPLINES OF PROJECTS</t>
  </si>
  <si>
    <t>Young Scholar Projects</t>
  </si>
  <si>
    <t>Western Development Projects</t>
  </si>
  <si>
    <t>Total Acceptance Rate</t>
  </si>
  <si>
    <t>Total Projects</t>
  </si>
  <si>
    <t>Total Applications</t>
  </si>
  <si>
    <t>See: http://www.nopss.gov.cn/GB/220819/14636677.html</t>
  </si>
  <si>
    <t>Administered Separately</t>
  </si>
  <si>
    <t>ALL PROJECTS</t>
  </si>
  <si>
    <t>ALL PROJECTS (NO MAJOR/WESTERN)</t>
  </si>
  <si>
    <t>ALL PROJECTS (NO MAJOR)</t>
  </si>
  <si>
    <t>Self-Raised Funds</t>
  </si>
  <si>
    <t>TOTAL</t>
  </si>
  <si>
    <r>
      <t>FIRST COLUMN = Total Projects that year [</t>
    </r>
    <r>
      <rPr>
        <sz val="12"/>
        <color theme="1"/>
        <rFont val="等线"/>
        <family val="2"/>
      </rPr>
      <t>立项项目</t>
    </r>
    <r>
      <rPr>
        <sz val="12"/>
        <color theme="1"/>
        <rFont val="Calibri"/>
        <family val="2"/>
      </rPr>
      <t>] across all categorized disciplines</t>
    </r>
  </si>
  <si>
    <r>
      <t xml:space="preserve">EDUCATION </t>
    </r>
    <r>
      <rPr>
        <sz val="12"/>
        <color theme="1"/>
        <rFont val="等线"/>
        <family val="2"/>
      </rPr>
      <t>教育学</t>
    </r>
    <r>
      <rPr>
        <sz val="12"/>
        <color theme="1"/>
        <rFont val="Calibri"/>
        <family val="2"/>
      </rPr>
      <t xml:space="preserve">, ART </t>
    </r>
    <r>
      <rPr>
        <sz val="12"/>
        <color theme="1"/>
        <rFont val="等线"/>
        <family val="2"/>
      </rPr>
      <t>艺术学</t>
    </r>
    <r>
      <rPr>
        <sz val="12"/>
        <color theme="1"/>
        <rFont val="Calibri"/>
        <family val="2"/>
      </rPr>
      <t xml:space="preserve">, &amp; MILITARY STUDIES </t>
    </r>
    <r>
      <rPr>
        <sz val="12"/>
        <color theme="1"/>
        <rFont val="等线"/>
        <family val="2"/>
      </rPr>
      <t>军事学</t>
    </r>
    <r>
      <rPr>
        <sz val="12"/>
        <color theme="1"/>
        <rFont val="Calibri"/>
        <family val="2"/>
      </rPr>
      <t xml:space="preserve"> are administered separately and not counted in the totals of </t>
    </r>
    <r>
      <rPr>
        <sz val="12"/>
        <color theme="1"/>
        <rFont val="等线"/>
        <family val="2"/>
      </rPr>
      <t>重点项目</t>
    </r>
    <r>
      <rPr>
        <sz val="12"/>
        <color theme="1"/>
        <rFont val="Calibri"/>
        <family val="2"/>
      </rPr>
      <t xml:space="preserve">, </t>
    </r>
    <r>
      <rPr>
        <sz val="12"/>
        <color theme="1"/>
        <rFont val="等线"/>
        <family val="2"/>
      </rPr>
      <t>一般项目</t>
    </r>
    <r>
      <rPr>
        <sz val="12"/>
        <color theme="1"/>
        <rFont val="Calibri"/>
        <family val="2"/>
      </rPr>
      <t xml:space="preserve">, </t>
    </r>
    <r>
      <rPr>
        <sz val="12"/>
        <color theme="1"/>
        <rFont val="等线"/>
        <family val="2"/>
      </rPr>
      <t>青年项目</t>
    </r>
    <r>
      <rPr>
        <sz val="12"/>
        <color theme="1"/>
        <rFont val="Calibri"/>
        <family val="2"/>
      </rPr>
      <t xml:space="preserve"> and </t>
    </r>
    <r>
      <rPr>
        <sz val="12"/>
        <color theme="1"/>
        <rFont val="等线"/>
        <family val="2"/>
      </rPr>
      <t>西部项目</t>
    </r>
    <r>
      <rPr>
        <sz val="12"/>
        <color theme="1"/>
        <rFont val="Calibri"/>
        <family val="2"/>
      </rPr>
      <t xml:space="preserve"> </t>
    </r>
  </si>
  <si>
    <r>
      <t xml:space="preserve">Mao Zedong = </t>
    </r>
    <r>
      <rPr>
        <sz val="12"/>
        <color theme="1"/>
        <rFont val="等线"/>
        <family val="2"/>
      </rPr>
      <t>毛泽东</t>
    </r>
    <r>
      <rPr>
        <sz val="12"/>
        <color theme="1"/>
        <rFont val="Calibri"/>
        <family val="2"/>
      </rPr>
      <t xml:space="preserve"> in project title (captures </t>
    </r>
    <r>
      <rPr>
        <sz val="12"/>
        <color theme="1"/>
        <rFont val="等线"/>
        <family val="2"/>
      </rPr>
      <t>毛泽东思想</t>
    </r>
    <r>
      <rPr>
        <sz val="12"/>
        <color theme="1"/>
        <rFont val="Calibri"/>
        <family val="2"/>
      </rPr>
      <t>)</t>
    </r>
  </si>
  <si>
    <r>
      <t xml:space="preserve">Deng Xiaoping = </t>
    </r>
    <r>
      <rPr>
        <sz val="12"/>
        <color theme="1"/>
        <rFont val="等线"/>
        <family val="2"/>
      </rPr>
      <t>邓小平</t>
    </r>
    <r>
      <rPr>
        <sz val="12"/>
        <color theme="1"/>
        <rFont val="Calibri"/>
        <family val="2"/>
      </rPr>
      <t xml:space="preserve"> in project title (captures </t>
    </r>
    <r>
      <rPr>
        <sz val="12"/>
        <color theme="1"/>
        <rFont val="等线"/>
        <family val="2"/>
      </rPr>
      <t>邓小平理论</t>
    </r>
    <r>
      <rPr>
        <sz val="12"/>
        <color theme="1"/>
        <rFont val="Calibri"/>
        <family val="2"/>
      </rPr>
      <t>)</t>
    </r>
  </si>
  <si>
    <r>
      <t xml:space="preserve">Jiang Zemin = </t>
    </r>
    <r>
      <rPr>
        <sz val="12"/>
        <color theme="1"/>
        <rFont val="等线"/>
        <family val="2"/>
      </rPr>
      <t>江泽民</t>
    </r>
    <r>
      <rPr>
        <sz val="12"/>
        <color theme="1"/>
        <rFont val="Calibri"/>
        <family val="2"/>
      </rPr>
      <t xml:space="preserve"> or </t>
    </r>
    <r>
      <rPr>
        <sz val="12"/>
        <color theme="1"/>
        <rFont val="等线"/>
        <family val="2"/>
      </rPr>
      <t>三个代表</t>
    </r>
    <r>
      <rPr>
        <sz val="12"/>
        <color theme="1"/>
        <rFont val="Calibri"/>
        <family val="2"/>
      </rPr>
      <t xml:space="preserve"> in project title (if both, counted as ONE project)</t>
    </r>
  </si>
  <si>
    <r>
      <t xml:space="preserve">Hu Jintao = </t>
    </r>
    <r>
      <rPr>
        <sz val="12"/>
        <color theme="1"/>
        <rFont val="等线"/>
        <family val="2"/>
      </rPr>
      <t>胡锦涛</t>
    </r>
    <r>
      <rPr>
        <sz val="12"/>
        <color theme="1"/>
        <rFont val="Calibri"/>
        <family val="2"/>
      </rPr>
      <t xml:space="preserve"> or </t>
    </r>
    <r>
      <rPr>
        <sz val="12"/>
        <color theme="1"/>
        <rFont val="等线"/>
        <family val="2"/>
      </rPr>
      <t>科学发展观</t>
    </r>
    <r>
      <rPr>
        <sz val="12"/>
        <color theme="1"/>
        <rFont val="Calibri"/>
        <family val="2"/>
      </rPr>
      <t xml:space="preserve"> in project title (if both, counted as ONE project)</t>
    </r>
  </si>
  <si>
    <r>
      <t xml:space="preserve">Xi Jinping = </t>
    </r>
    <r>
      <rPr>
        <sz val="12"/>
        <color theme="1"/>
        <rFont val="等线"/>
        <family val="2"/>
      </rPr>
      <t>习近平</t>
    </r>
    <r>
      <rPr>
        <sz val="12"/>
        <color theme="1"/>
        <rFont val="Calibri"/>
        <family val="2"/>
      </rPr>
      <t xml:space="preserve"> in project title (captures </t>
    </r>
    <r>
      <rPr>
        <sz val="12"/>
        <color theme="1"/>
        <rFont val="等线"/>
        <family val="2"/>
      </rPr>
      <t>习近平新时代中国特色社会主义思想</t>
    </r>
    <r>
      <rPr>
        <sz val="12"/>
        <color theme="1"/>
        <rFont val="Calibri"/>
        <family val="2"/>
      </rPr>
      <t>)</t>
    </r>
  </si>
  <si>
    <r>
      <t xml:space="preserve">Xi Jinping + New Era = </t>
    </r>
    <r>
      <rPr>
        <sz val="12"/>
        <color theme="1"/>
        <rFont val="等线"/>
        <family val="2"/>
      </rPr>
      <t>习近平</t>
    </r>
    <r>
      <rPr>
        <sz val="12"/>
        <color theme="1"/>
        <rFont val="Calibri"/>
        <family val="2"/>
      </rPr>
      <t xml:space="preserve"> or </t>
    </r>
    <r>
      <rPr>
        <sz val="12"/>
        <color theme="1"/>
        <rFont val="等线"/>
        <family val="2"/>
      </rPr>
      <t>新时代</t>
    </r>
    <r>
      <rPr>
        <sz val="12"/>
        <color theme="1"/>
        <rFont val="Calibri"/>
        <family val="2"/>
      </rPr>
      <t xml:space="preserve"> in project title (if both, counted as ONE project)</t>
    </r>
  </si>
  <si>
    <t>Year</t>
    <phoneticPr fontId="5" type="noConversion"/>
  </si>
  <si>
    <t>Xi Jinping + New Era</t>
    <phoneticPr fontId="5" type="noConversion"/>
  </si>
  <si>
    <t>Definitions (in Parsing NSSF Project Titles)</t>
    <phoneticPr fontId="5" type="noConversion"/>
  </si>
  <si>
    <t>Notes</t>
    <phoneticPr fontId="5" type="noConversion"/>
  </si>
  <si>
    <t>ALL PROJECTS</t>
    <phoneticPr fontId="5" type="noConversion"/>
  </si>
  <si>
    <t>ALL PROJECTS (NO MAJOR/WESTERN)</t>
    <phoneticPr fontId="5" type="noConversion"/>
  </si>
  <si>
    <t>ALL PROJECTS (NO WESTERN REGION PROJECTS)</t>
    <phoneticPr fontId="5" type="noConversion"/>
  </si>
  <si>
    <t>NOTES ON PROJECTS CATEGORIZED THAT YEAR</t>
    <phoneticPr fontId="5" type="noConversion"/>
  </si>
  <si>
    <t>ALL PROJECTS (NO MAJOR PROJECTS / NO WESTERN REGION PROJECTS)</t>
    <phoneticPr fontId="5" type="noConversion"/>
  </si>
  <si>
    <t>% Marxism &amp; Scientific Socialism</t>
    <phoneticPr fontId="5" type="noConversion"/>
  </si>
  <si>
    <t>% Party History &amp; Party Building</t>
    <phoneticPr fontId="5" type="noConversion"/>
  </si>
  <si>
    <t>% Philosophy</t>
    <phoneticPr fontId="5" type="noConversion"/>
  </si>
  <si>
    <t>Total #, Average %</t>
    <phoneticPr fontId="5" type="noConversion"/>
  </si>
  <si>
    <t>% Theoretical Economics</t>
    <phoneticPr fontId="5" type="noConversion"/>
  </si>
  <si>
    <t>% Applied Economics</t>
    <phoneticPr fontId="5" type="noConversion"/>
  </si>
  <si>
    <t>% Statistics</t>
    <phoneticPr fontId="5" type="noConversion"/>
  </si>
  <si>
    <t>% Political Science</t>
    <phoneticPr fontId="5" type="noConversion"/>
  </si>
  <si>
    <t>% Law</t>
    <phoneticPr fontId="5" type="noConversion"/>
  </si>
  <si>
    <t>% International Studies</t>
    <phoneticPr fontId="5" type="noConversion"/>
  </si>
  <si>
    <t>% Sociology</t>
    <phoneticPr fontId="5" type="noConversion"/>
  </si>
  <si>
    <t>% Sport</t>
    <phoneticPr fontId="5" type="noConversion"/>
  </si>
  <si>
    <t>% Demography</t>
    <phoneticPr fontId="5" type="noConversion"/>
  </si>
  <si>
    <t>% Ethnic Studies</t>
    <phoneticPr fontId="5" type="noConversion"/>
  </si>
  <si>
    <t>% Religion</t>
    <phoneticPr fontId="5" type="noConversion"/>
  </si>
  <si>
    <t>% Chinese History</t>
    <phoneticPr fontId="5" type="noConversion"/>
  </si>
  <si>
    <t>% World History</t>
    <phoneticPr fontId="5" type="noConversion"/>
  </si>
  <si>
    <t>% Archaeology</t>
    <phoneticPr fontId="5" type="noConversion"/>
  </si>
  <si>
    <t>% Chinese Literature</t>
    <phoneticPr fontId="5" type="noConversion"/>
  </si>
  <si>
    <t>% Foreign Literature</t>
    <phoneticPr fontId="5" type="noConversion"/>
  </si>
  <si>
    <t>% Linguistics</t>
    <phoneticPr fontId="5" type="noConversion"/>
  </si>
  <si>
    <t>% Management</t>
    <phoneticPr fontId="5" type="noConversion"/>
  </si>
  <si>
    <t>% Journalism &amp; Communication</t>
    <phoneticPr fontId="5" type="noConversion"/>
  </si>
  <si>
    <t>% Library Science, Information Science &amp; Philology</t>
    <phoneticPr fontId="5" type="noConversion"/>
  </si>
  <si>
    <r>
      <rPr>
        <sz val="12"/>
        <color theme="1"/>
        <rFont val="等线"/>
        <family val="2"/>
      </rPr>
      <t>重大项目</t>
    </r>
  </si>
  <si>
    <r>
      <rPr>
        <sz val="12"/>
        <color theme="1"/>
        <rFont val="等线"/>
        <family val="2"/>
      </rPr>
      <t>重点项目</t>
    </r>
  </si>
  <si>
    <r>
      <rPr>
        <sz val="12"/>
        <color theme="1"/>
        <rFont val="等线"/>
        <family val="2"/>
      </rPr>
      <t>一般项目</t>
    </r>
  </si>
  <si>
    <r>
      <rPr>
        <sz val="12"/>
        <color theme="1"/>
        <rFont val="等线"/>
        <family val="2"/>
      </rPr>
      <t>青年项目</t>
    </r>
  </si>
  <si>
    <r>
      <rPr>
        <sz val="12"/>
        <color theme="1"/>
        <rFont val="等线"/>
        <family val="2"/>
      </rPr>
      <t>西部项目</t>
    </r>
  </si>
  <si>
    <r>
      <rPr>
        <b/>
        <sz val="12"/>
        <color theme="1"/>
        <rFont val="等线"/>
        <family val="2"/>
      </rPr>
      <t>马列社科</t>
    </r>
  </si>
  <si>
    <r>
      <rPr>
        <b/>
        <sz val="12"/>
        <color theme="1"/>
        <rFont val="等线"/>
        <family val="2"/>
      </rPr>
      <t>党史党建</t>
    </r>
  </si>
  <si>
    <r>
      <rPr>
        <b/>
        <sz val="12"/>
        <color theme="1"/>
        <rFont val="等线"/>
        <family val="2"/>
      </rPr>
      <t>哲学</t>
    </r>
  </si>
  <si>
    <r>
      <rPr>
        <b/>
        <sz val="12"/>
        <color theme="1"/>
        <rFont val="等线"/>
        <family val="2"/>
      </rPr>
      <t>理论经济</t>
    </r>
  </si>
  <si>
    <r>
      <rPr>
        <b/>
        <sz val="12"/>
        <color theme="1"/>
        <rFont val="等线"/>
        <family val="2"/>
      </rPr>
      <t>应用经济</t>
    </r>
  </si>
  <si>
    <r>
      <rPr>
        <b/>
        <sz val="12"/>
        <color theme="1"/>
        <rFont val="等线"/>
        <family val="2"/>
      </rPr>
      <t>统计学</t>
    </r>
  </si>
  <si>
    <r>
      <rPr>
        <b/>
        <sz val="12"/>
        <color theme="1"/>
        <rFont val="等线"/>
        <family val="2"/>
      </rPr>
      <t>政治学</t>
    </r>
  </si>
  <si>
    <r>
      <rPr>
        <b/>
        <sz val="12"/>
        <color theme="1"/>
        <rFont val="等线"/>
        <family val="2"/>
      </rPr>
      <t>法学</t>
    </r>
  </si>
  <si>
    <r>
      <rPr>
        <b/>
        <sz val="12"/>
        <color theme="1"/>
        <rFont val="等线"/>
        <family val="2"/>
      </rPr>
      <t>国际问题研究</t>
    </r>
  </si>
  <si>
    <r>
      <rPr>
        <b/>
        <sz val="12"/>
        <color theme="1"/>
        <rFont val="等线"/>
        <family val="2"/>
      </rPr>
      <t>社会学</t>
    </r>
  </si>
  <si>
    <r>
      <rPr>
        <b/>
        <sz val="12"/>
        <color theme="1"/>
        <rFont val="等线"/>
        <family val="2"/>
      </rPr>
      <t>体育学</t>
    </r>
  </si>
  <si>
    <r>
      <rPr>
        <b/>
        <sz val="12"/>
        <color theme="1"/>
        <rFont val="等线"/>
        <family val="2"/>
      </rPr>
      <t>人口学</t>
    </r>
  </si>
  <si>
    <r>
      <rPr>
        <b/>
        <sz val="12"/>
        <color theme="1"/>
        <rFont val="等线"/>
        <family val="2"/>
      </rPr>
      <t>民族问题研究</t>
    </r>
    <r>
      <rPr>
        <b/>
        <sz val="12"/>
        <color theme="1"/>
        <rFont val="Calibri"/>
        <family val="2"/>
      </rPr>
      <t xml:space="preserve"> /</t>
    </r>
    <r>
      <rPr>
        <b/>
        <sz val="12"/>
        <color theme="1"/>
        <rFont val="等线"/>
        <family val="2"/>
      </rPr>
      <t>民族学</t>
    </r>
  </si>
  <si>
    <r>
      <t xml:space="preserve">Discipline name changed from </t>
    </r>
    <r>
      <rPr>
        <sz val="12"/>
        <color theme="1"/>
        <rFont val="等线"/>
        <family val="2"/>
      </rPr>
      <t>民族问题学</t>
    </r>
    <r>
      <rPr>
        <sz val="12"/>
        <color theme="1"/>
        <rFont val="Calibri"/>
        <family val="2"/>
      </rPr>
      <t xml:space="preserve"> to </t>
    </r>
    <r>
      <rPr>
        <sz val="12"/>
        <color theme="1"/>
        <rFont val="等线"/>
        <family val="2"/>
      </rPr>
      <t>民族学</t>
    </r>
    <r>
      <rPr>
        <sz val="12"/>
        <color theme="1"/>
        <rFont val="Calibri"/>
        <family val="2"/>
      </rPr>
      <t xml:space="preserve"> in 2018</t>
    </r>
    <phoneticPr fontId="5" type="noConversion"/>
  </si>
  <si>
    <r>
      <rPr>
        <b/>
        <sz val="12"/>
        <color theme="1"/>
        <rFont val="等线"/>
        <family val="2"/>
      </rPr>
      <t>宗教学</t>
    </r>
  </si>
  <si>
    <r>
      <rPr>
        <b/>
        <sz val="12"/>
        <color theme="1"/>
        <rFont val="等线"/>
        <family val="2"/>
      </rPr>
      <t>中国历史</t>
    </r>
  </si>
  <si>
    <r>
      <rPr>
        <b/>
        <sz val="12"/>
        <color theme="1"/>
        <rFont val="等线"/>
        <family val="2"/>
      </rPr>
      <t>世界历史</t>
    </r>
  </si>
  <si>
    <r>
      <rPr>
        <b/>
        <sz val="12"/>
        <color theme="1"/>
        <rFont val="等线"/>
        <family val="2"/>
      </rPr>
      <t>考古学</t>
    </r>
  </si>
  <si>
    <r>
      <rPr>
        <b/>
        <sz val="12"/>
        <color theme="1"/>
        <rFont val="等线"/>
        <family val="2"/>
      </rPr>
      <t>中国文学</t>
    </r>
  </si>
  <si>
    <r>
      <rPr>
        <b/>
        <sz val="12"/>
        <color theme="1"/>
        <rFont val="等线"/>
        <family val="2"/>
      </rPr>
      <t>外国文学</t>
    </r>
  </si>
  <si>
    <r>
      <rPr>
        <b/>
        <sz val="12"/>
        <color theme="1"/>
        <rFont val="等线"/>
        <family val="2"/>
      </rPr>
      <t>语言学</t>
    </r>
  </si>
  <si>
    <r>
      <rPr>
        <b/>
        <sz val="12"/>
        <color theme="1"/>
        <rFont val="等线"/>
        <family val="2"/>
      </rPr>
      <t>管理学</t>
    </r>
  </si>
  <si>
    <r>
      <rPr>
        <b/>
        <sz val="12"/>
        <color theme="1"/>
        <rFont val="等线"/>
        <family val="2"/>
      </rPr>
      <t>新闻学与传播学</t>
    </r>
  </si>
  <si>
    <r>
      <rPr>
        <b/>
        <sz val="12"/>
        <color theme="1"/>
        <rFont val="等线"/>
        <family val="2"/>
      </rPr>
      <t>图书馆、情报与文献学</t>
    </r>
  </si>
  <si>
    <r>
      <t xml:space="preserve">Sometimes rendered as </t>
    </r>
    <r>
      <rPr>
        <sz val="12"/>
        <color theme="1"/>
        <rFont val="等线"/>
        <family val="2"/>
      </rPr>
      <t>图书馆</t>
    </r>
    <r>
      <rPr>
        <sz val="12"/>
        <color theme="1"/>
        <rFont val="Calibri"/>
        <family val="2"/>
      </rPr>
      <t>·</t>
    </r>
    <r>
      <rPr>
        <sz val="12"/>
        <color theme="1"/>
        <rFont val="等线"/>
        <family val="2"/>
      </rPr>
      <t>情报与文献学</t>
    </r>
    <phoneticPr fontId="5" type="noConversion"/>
  </si>
  <si>
    <r>
      <rPr>
        <b/>
        <sz val="12"/>
        <color theme="1"/>
        <rFont val="等线"/>
        <family val="2"/>
      </rPr>
      <t>教育学</t>
    </r>
  </si>
  <si>
    <r>
      <rPr>
        <b/>
        <sz val="12"/>
        <color theme="1"/>
        <rFont val="等线"/>
        <family val="2"/>
      </rPr>
      <t>艺术学</t>
    </r>
  </si>
  <si>
    <r>
      <rPr>
        <b/>
        <sz val="12"/>
        <color theme="1"/>
        <rFont val="等线"/>
        <family val="2"/>
      </rPr>
      <t>军事学</t>
    </r>
  </si>
  <si>
    <t>Sources</t>
    <phoneticPr fontId="5" type="noConversion"/>
  </si>
  <si>
    <t>http://www.nopss.gov.cn/</t>
  </si>
  <si>
    <t>http://www.cqvip.com/qk/95530a/200602/21389154.html</t>
  </si>
  <si>
    <t>http://www.cqvip.com/QK/89454X/201002/34453520.html</t>
  </si>
  <si>
    <t>SECOND COLUMN = % that year of all categorized projects (see final column for definitions each year)</t>
    <phoneticPr fontId="5" type="noConversion"/>
  </si>
  <si>
    <t>TOTAL CATEGORIZED PROJECTS</t>
    <phoneticPr fontId="5" type="noConversion"/>
  </si>
  <si>
    <t>For the purposes of this sheet, "Total"  = Focus + Standard + Young Scholar</t>
    <phoneticPr fontId="5" type="noConversion"/>
  </si>
  <si>
    <t>State media reports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</si>
</sst>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0_ "/>
  </numFmts>
  <fonts count="12">
    <font>
      <sz val="12"/>
      <color theme="1"/>
      <name val="等线"/>
      <family val="2"/>
      <scheme val="minor"/>
    </font>
    <font>
      <u/>
      <sz val="12"/>
      <color theme="10"/>
      <name val="等线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9"/>
      <name val="等线"/>
      <family val="3"/>
      <charset val="134"/>
      <scheme val="minor"/>
    </font>
    <font>
      <u/>
      <sz val="12"/>
      <color rgb="FF4D5156"/>
      <name val="Calibri"/>
      <family val="2"/>
    </font>
    <font>
      <sz val="8"/>
      <name val="Arial"/>
      <family val="2"/>
    </font>
    <font>
      <sz val="12"/>
      <name val="Calibri"/>
      <family val="2"/>
    </font>
    <font>
      <sz val="12"/>
      <color theme="1"/>
      <name val="等线"/>
      <family val="2"/>
    </font>
    <font>
      <b/>
      <sz val="12"/>
      <color theme="1"/>
      <name val="等线"/>
      <family val="2"/>
    </font>
    <font>
      <b/>
      <i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1" applyFont="1"/>
    <xf numFmtId="0" fontId="6" fillId="0" borderId="0" xfId="0" applyFont="1"/>
    <xf numFmtId="0" fontId="3" fillId="2" borderId="0" xfId="0" applyFont="1" applyFill="1"/>
    <xf numFmtId="0" fontId="2" fillId="0" borderId="0" xfId="0" applyFont="1" applyFill="1"/>
    <xf numFmtId="0" fontId="2" fillId="0" borderId="0" xfId="0" applyNumberFormat="1" applyFont="1"/>
    <xf numFmtId="0" fontId="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8" fillId="0" borderId="0" xfId="0" applyFont="1" applyFill="1"/>
    <xf numFmtId="0" fontId="11" fillId="0" borderId="0" xfId="0" applyFont="1"/>
    <xf numFmtId="0" fontId="2" fillId="0" borderId="0" xfId="0" applyFont="1" applyAlignment="1">
      <alignment vertical="center"/>
    </xf>
    <xf numFmtId="183" fontId="3" fillId="0" borderId="0" xfId="0" applyNumberFormat="1" applyFont="1"/>
    <xf numFmtId="183" fontId="2" fillId="0" borderId="0" xfId="0" applyNumberFormat="1" applyFont="1"/>
    <xf numFmtId="183" fontId="2" fillId="0" borderId="0" xfId="0" applyNumberFormat="1" applyFont="1" applyFill="1"/>
    <xf numFmtId="183" fontId="3" fillId="0" borderId="0" xfId="0" applyNumberFormat="1" applyFont="1" applyFill="1"/>
  </cellXfs>
  <cellStyles count="4">
    <cellStyle name="Hyperlink" xfId="1" builtinId="8"/>
    <cellStyle name="Normal" xfId="0" builtinId="0"/>
    <cellStyle name="Normal 3" xfId="2" xr:uid="{EEA52B34-F5ED-F343-B82C-B723D251EBC0}"/>
    <cellStyle name="Percent 2" xfId="3" xr:uid="{E03F066F-FFFA-A343-8CBA-2C0BF4FFC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2A68-27E4-0F48-85BF-7F2971861613}">
  <dimension ref="A1:C37"/>
  <sheetViews>
    <sheetView workbookViewId="0"/>
  </sheetViews>
  <sheetFormatPr baseColWidth="10" defaultColWidth="10.83203125" defaultRowHeight="16"/>
  <cols>
    <col min="1" max="1" width="23.6640625" style="2" customWidth="1"/>
    <col min="2" max="2" width="44.83203125" style="2" customWidth="1"/>
    <col min="3" max="16384" width="10.83203125" style="2"/>
  </cols>
  <sheetData>
    <row r="1" spans="1:2">
      <c r="A1" s="1" t="s">
        <v>37</v>
      </c>
      <c r="B1" s="1" t="s">
        <v>38</v>
      </c>
    </row>
    <row r="2" spans="1:2">
      <c r="A2" s="1"/>
      <c r="B2" s="1"/>
    </row>
    <row r="3" spans="1:2">
      <c r="A3" s="12" t="s">
        <v>44</v>
      </c>
      <c r="B3" s="1"/>
    </row>
    <row r="4" spans="1:2">
      <c r="A4" s="2" t="s">
        <v>99</v>
      </c>
      <c r="B4" s="2" t="s">
        <v>39</v>
      </c>
    </row>
    <row r="5" spans="1:2">
      <c r="A5" s="2" t="s">
        <v>100</v>
      </c>
      <c r="B5" s="2" t="s">
        <v>40</v>
      </c>
    </row>
    <row r="6" spans="1:2">
      <c r="A6" s="2" t="s">
        <v>101</v>
      </c>
      <c r="B6" s="2" t="s">
        <v>41</v>
      </c>
    </row>
    <row r="7" spans="1:2">
      <c r="A7" s="2" t="s">
        <v>102</v>
      </c>
      <c r="B7" s="2" t="s">
        <v>42</v>
      </c>
    </row>
    <row r="8" spans="1:2">
      <c r="A8" s="2" t="s">
        <v>103</v>
      </c>
      <c r="B8" s="2" t="s">
        <v>43</v>
      </c>
    </row>
    <row r="10" spans="1:2">
      <c r="A10" s="12" t="s">
        <v>45</v>
      </c>
    </row>
    <row r="11" spans="1:2">
      <c r="A11" s="9" t="s">
        <v>104</v>
      </c>
      <c r="B11" s="6" t="s">
        <v>33</v>
      </c>
    </row>
    <row r="12" spans="1:2">
      <c r="A12" s="9" t="s">
        <v>105</v>
      </c>
      <c r="B12" s="6" t="s">
        <v>34</v>
      </c>
    </row>
    <row r="13" spans="1:2">
      <c r="A13" s="9" t="s">
        <v>106</v>
      </c>
      <c r="B13" s="6" t="s">
        <v>6</v>
      </c>
    </row>
    <row r="14" spans="1:2">
      <c r="A14" s="9" t="s">
        <v>107</v>
      </c>
      <c r="B14" s="6" t="s">
        <v>7</v>
      </c>
    </row>
    <row r="15" spans="1:2">
      <c r="A15" s="9" t="s">
        <v>108</v>
      </c>
      <c r="B15" s="6" t="s">
        <v>8</v>
      </c>
    </row>
    <row r="16" spans="1:2">
      <c r="A16" s="9" t="s">
        <v>109</v>
      </c>
      <c r="B16" s="6" t="s">
        <v>9</v>
      </c>
    </row>
    <row r="17" spans="1:3">
      <c r="A17" s="9" t="s">
        <v>110</v>
      </c>
      <c r="B17" s="6" t="s">
        <v>10</v>
      </c>
    </row>
    <row r="18" spans="1:3">
      <c r="A18" s="9" t="s">
        <v>111</v>
      </c>
      <c r="B18" s="6" t="s">
        <v>11</v>
      </c>
    </row>
    <row r="19" spans="1:3">
      <c r="A19" s="9" t="s">
        <v>112</v>
      </c>
      <c r="B19" s="6" t="s">
        <v>12</v>
      </c>
    </row>
    <row r="20" spans="1:3">
      <c r="A20" s="9" t="s">
        <v>113</v>
      </c>
      <c r="B20" s="6" t="s">
        <v>13</v>
      </c>
    </row>
    <row r="21" spans="1:3">
      <c r="A21" s="9" t="s">
        <v>114</v>
      </c>
      <c r="B21" s="6" t="s">
        <v>14</v>
      </c>
    </row>
    <row r="22" spans="1:3">
      <c r="A22" s="9" t="s">
        <v>115</v>
      </c>
      <c r="B22" s="6" t="s">
        <v>15</v>
      </c>
    </row>
    <row r="23" spans="1:3">
      <c r="A23" s="9" t="s">
        <v>116</v>
      </c>
      <c r="B23" s="6" t="s">
        <v>36</v>
      </c>
      <c r="C23" s="2" t="s">
        <v>117</v>
      </c>
    </row>
    <row r="24" spans="1:3">
      <c r="A24" s="9" t="s">
        <v>118</v>
      </c>
      <c r="B24" s="6" t="s">
        <v>23</v>
      </c>
    </row>
    <row r="25" spans="1:3">
      <c r="A25" s="9" t="s">
        <v>119</v>
      </c>
      <c r="B25" s="6" t="s">
        <v>16</v>
      </c>
    </row>
    <row r="26" spans="1:3">
      <c r="A26" s="9" t="s">
        <v>120</v>
      </c>
      <c r="B26" s="6" t="s">
        <v>17</v>
      </c>
    </row>
    <row r="27" spans="1:3">
      <c r="A27" s="9" t="s">
        <v>121</v>
      </c>
      <c r="B27" s="6" t="s">
        <v>18</v>
      </c>
    </row>
    <row r="28" spans="1:3">
      <c r="A28" s="9" t="s">
        <v>122</v>
      </c>
      <c r="B28" s="6" t="s">
        <v>19</v>
      </c>
    </row>
    <row r="29" spans="1:3">
      <c r="A29" s="9" t="s">
        <v>123</v>
      </c>
      <c r="B29" s="6" t="s">
        <v>20</v>
      </c>
    </row>
    <row r="30" spans="1:3">
      <c r="A30" s="9" t="s">
        <v>124</v>
      </c>
      <c r="B30" s="6" t="s">
        <v>21</v>
      </c>
    </row>
    <row r="31" spans="1:3">
      <c r="A31" s="9" t="s">
        <v>125</v>
      </c>
      <c r="B31" s="6" t="s">
        <v>22</v>
      </c>
    </row>
    <row r="32" spans="1:3">
      <c r="A32" s="9" t="s">
        <v>126</v>
      </c>
      <c r="B32" s="6" t="s">
        <v>24</v>
      </c>
    </row>
    <row r="33" spans="1:3">
      <c r="A33" s="9" t="s">
        <v>127</v>
      </c>
      <c r="B33" s="6" t="s">
        <v>28</v>
      </c>
      <c r="C33" s="2" t="s">
        <v>128</v>
      </c>
    </row>
    <row r="34" spans="1:3">
      <c r="A34" s="9" t="s">
        <v>129</v>
      </c>
      <c r="B34" s="6" t="s">
        <v>25</v>
      </c>
      <c r="C34" s="2" t="s">
        <v>52</v>
      </c>
    </row>
    <row r="35" spans="1:3">
      <c r="A35" s="9" t="s">
        <v>130</v>
      </c>
      <c r="B35" s="6" t="s">
        <v>26</v>
      </c>
      <c r="C35" s="2" t="s">
        <v>52</v>
      </c>
    </row>
    <row r="36" spans="1:3">
      <c r="A36" s="9" t="s">
        <v>131</v>
      </c>
      <c r="B36" s="6" t="s">
        <v>27</v>
      </c>
      <c r="C36" s="2" t="s">
        <v>52</v>
      </c>
    </row>
    <row r="37" spans="1:3">
      <c r="A37" s="9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94E1-89EF-014B-BB44-10E7E68442B1}">
  <dimension ref="A1:P35"/>
  <sheetViews>
    <sheetView workbookViewId="0">
      <selection activeCell="A35" sqref="A35"/>
    </sheetView>
  </sheetViews>
  <sheetFormatPr baseColWidth="10" defaultColWidth="10.83203125" defaultRowHeight="16"/>
  <cols>
    <col min="1" max="1" width="10.83203125" style="2"/>
    <col min="2" max="2" width="14.6640625" style="2" customWidth="1"/>
    <col min="3" max="3" width="14.5" style="2" customWidth="1"/>
    <col min="4" max="4" width="17.6640625" style="2" customWidth="1"/>
    <col min="5" max="5" width="20.83203125" style="2" customWidth="1"/>
    <col min="6" max="6" width="27.1640625" style="2" customWidth="1"/>
    <col min="7" max="7" width="17.33203125" style="2" customWidth="1"/>
    <col min="8" max="9" width="12.83203125" style="2" customWidth="1"/>
    <col min="10" max="10" width="17.1640625" style="2" customWidth="1"/>
    <col min="11" max="11" width="21" style="2" customWidth="1"/>
    <col min="12" max="12" width="18.1640625" style="2" customWidth="1"/>
    <col min="13" max="13" width="47.6640625" style="2" customWidth="1"/>
    <col min="14" max="16384" width="10.83203125" style="2"/>
  </cols>
  <sheetData>
    <row r="1" spans="1:16">
      <c r="A1" s="1" t="s">
        <v>5</v>
      </c>
      <c r="B1" s="1" t="s">
        <v>35</v>
      </c>
      <c r="C1" s="1" t="s">
        <v>31</v>
      </c>
      <c r="D1" s="1" t="s">
        <v>32</v>
      </c>
      <c r="E1" s="1" t="s">
        <v>46</v>
      </c>
      <c r="F1" s="1" t="s">
        <v>47</v>
      </c>
      <c r="G1" s="1" t="s">
        <v>56</v>
      </c>
      <c r="H1" s="1" t="s">
        <v>57</v>
      </c>
      <c r="I1" s="1"/>
      <c r="J1" s="1"/>
      <c r="K1" s="1"/>
      <c r="L1" s="1"/>
      <c r="M1" s="1"/>
    </row>
    <row r="2" spans="1:16">
      <c r="A2" s="2">
        <v>1993</v>
      </c>
      <c r="B2" s="6">
        <v>0</v>
      </c>
      <c r="C2" s="2">
        <v>19</v>
      </c>
      <c r="D2" s="2">
        <v>339</v>
      </c>
      <c r="E2" s="2">
        <v>145</v>
      </c>
      <c r="F2" s="2">
        <v>0</v>
      </c>
      <c r="G2" s="2">
        <v>0</v>
      </c>
      <c r="H2" s="2">
        <f>SUM(B2:G2)</f>
        <v>503</v>
      </c>
      <c r="M2" s="6"/>
      <c r="N2" s="6"/>
      <c r="O2" s="6"/>
      <c r="P2" s="6"/>
    </row>
    <row r="3" spans="1:16">
      <c r="A3" s="2">
        <v>1994</v>
      </c>
      <c r="B3" s="2">
        <v>20</v>
      </c>
      <c r="C3" s="6">
        <v>0</v>
      </c>
      <c r="D3" s="2">
        <v>313</v>
      </c>
      <c r="E3" s="2">
        <v>99</v>
      </c>
      <c r="F3" s="2">
        <v>0</v>
      </c>
      <c r="G3" s="2">
        <v>0</v>
      </c>
      <c r="H3" s="2">
        <f t="shared" ref="H3:H29" si="0">SUM(B3:G3)</f>
        <v>432</v>
      </c>
      <c r="M3" s="6"/>
      <c r="N3" s="6"/>
      <c r="O3" s="6"/>
      <c r="P3" s="6"/>
    </row>
    <row r="4" spans="1:16">
      <c r="A4" s="2">
        <v>1995</v>
      </c>
      <c r="B4" s="2">
        <v>13</v>
      </c>
      <c r="C4" s="6">
        <v>0</v>
      </c>
      <c r="D4" s="2">
        <v>135</v>
      </c>
      <c r="E4" s="2">
        <v>26</v>
      </c>
      <c r="F4" s="2">
        <v>0</v>
      </c>
      <c r="G4" s="2">
        <v>0</v>
      </c>
      <c r="H4" s="2">
        <f t="shared" si="0"/>
        <v>174</v>
      </c>
      <c r="M4" s="6"/>
      <c r="N4" s="6"/>
      <c r="O4" s="6"/>
      <c r="P4" s="6"/>
    </row>
    <row r="5" spans="1:16">
      <c r="A5" s="2">
        <v>1996</v>
      </c>
      <c r="B5" s="2">
        <v>1</v>
      </c>
      <c r="C5" s="2">
        <v>365</v>
      </c>
      <c r="D5" s="2">
        <v>481</v>
      </c>
      <c r="E5" s="2">
        <v>195</v>
      </c>
      <c r="F5" s="2">
        <v>0</v>
      </c>
      <c r="G5" s="2">
        <v>2</v>
      </c>
      <c r="H5" s="2">
        <f t="shared" si="0"/>
        <v>1044</v>
      </c>
      <c r="M5" s="6"/>
      <c r="N5" s="6"/>
      <c r="O5" s="6"/>
      <c r="P5" s="6"/>
    </row>
    <row r="6" spans="1:16">
      <c r="A6" s="2">
        <v>1997</v>
      </c>
      <c r="B6" s="2">
        <v>42</v>
      </c>
      <c r="C6" s="6">
        <v>0</v>
      </c>
      <c r="D6" s="2">
        <v>401</v>
      </c>
      <c r="E6" s="2">
        <v>110</v>
      </c>
      <c r="F6" s="2">
        <v>0</v>
      </c>
      <c r="G6" s="2">
        <v>14</v>
      </c>
      <c r="H6" s="2">
        <f t="shared" si="0"/>
        <v>567</v>
      </c>
      <c r="M6" s="6"/>
      <c r="N6" s="6"/>
      <c r="O6" s="6"/>
      <c r="P6" s="6"/>
    </row>
    <row r="7" spans="1:16">
      <c r="A7" s="2">
        <v>1998</v>
      </c>
      <c r="B7" s="6">
        <v>0</v>
      </c>
      <c r="C7" s="2">
        <v>11</v>
      </c>
      <c r="D7" s="2">
        <v>440</v>
      </c>
      <c r="E7" s="2">
        <v>83</v>
      </c>
      <c r="F7" s="2">
        <v>0</v>
      </c>
      <c r="G7" s="2">
        <v>26</v>
      </c>
      <c r="H7" s="2">
        <f t="shared" si="0"/>
        <v>560</v>
      </c>
      <c r="M7" s="6"/>
      <c r="N7" s="6"/>
      <c r="O7" s="6"/>
      <c r="P7" s="6"/>
    </row>
    <row r="8" spans="1:16">
      <c r="A8" s="2">
        <v>1999</v>
      </c>
      <c r="B8" s="2">
        <v>4</v>
      </c>
      <c r="C8" s="6">
        <v>0</v>
      </c>
      <c r="D8" s="2">
        <v>440</v>
      </c>
      <c r="E8" s="2">
        <v>103</v>
      </c>
      <c r="F8" s="2">
        <v>0</v>
      </c>
      <c r="G8" s="2">
        <v>44</v>
      </c>
      <c r="H8" s="2">
        <f t="shared" si="0"/>
        <v>591</v>
      </c>
      <c r="M8" s="6"/>
      <c r="N8" s="6"/>
      <c r="O8" s="6"/>
      <c r="P8" s="6"/>
    </row>
    <row r="9" spans="1:16">
      <c r="A9" s="2">
        <v>2000</v>
      </c>
      <c r="B9" s="6">
        <v>0</v>
      </c>
      <c r="C9" s="6">
        <v>0</v>
      </c>
      <c r="D9" s="2">
        <v>557</v>
      </c>
      <c r="E9" s="2">
        <v>139</v>
      </c>
      <c r="F9" s="2">
        <v>0</v>
      </c>
      <c r="G9" s="2">
        <v>34</v>
      </c>
      <c r="H9" s="2">
        <f t="shared" si="0"/>
        <v>730</v>
      </c>
      <c r="M9" s="6"/>
      <c r="N9" s="6"/>
      <c r="O9" s="6"/>
      <c r="P9" s="6"/>
    </row>
    <row r="10" spans="1:16">
      <c r="A10" s="2">
        <v>2001</v>
      </c>
      <c r="B10" s="6">
        <v>0</v>
      </c>
      <c r="C10" s="2">
        <v>81</v>
      </c>
      <c r="D10" s="2">
        <v>592</v>
      </c>
      <c r="E10" s="2">
        <v>127</v>
      </c>
      <c r="F10" s="2">
        <v>0</v>
      </c>
      <c r="G10" s="2">
        <v>46</v>
      </c>
      <c r="H10" s="2">
        <f t="shared" si="0"/>
        <v>846</v>
      </c>
      <c r="M10" s="6"/>
      <c r="N10" s="6"/>
      <c r="O10" s="6"/>
      <c r="P10" s="6"/>
    </row>
    <row r="11" spans="1:16">
      <c r="A11" s="2">
        <v>2002</v>
      </c>
      <c r="B11" s="6">
        <v>0</v>
      </c>
      <c r="C11" s="2">
        <v>68</v>
      </c>
      <c r="D11" s="2">
        <v>727</v>
      </c>
      <c r="E11" s="2">
        <v>188</v>
      </c>
      <c r="F11" s="2">
        <v>0</v>
      </c>
      <c r="G11" s="2">
        <v>34</v>
      </c>
      <c r="H11" s="2">
        <f t="shared" si="0"/>
        <v>1017</v>
      </c>
      <c r="M11" s="6"/>
      <c r="N11" s="6"/>
      <c r="O11" s="6"/>
      <c r="P11" s="6"/>
    </row>
    <row r="12" spans="1:16">
      <c r="A12" s="2">
        <v>2003</v>
      </c>
      <c r="B12" s="6">
        <v>0</v>
      </c>
      <c r="C12" s="2">
        <v>69</v>
      </c>
      <c r="D12" s="2">
        <v>737</v>
      </c>
      <c r="E12" s="2">
        <v>181</v>
      </c>
      <c r="F12" s="2">
        <v>0</v>
      </c>
      <c r="G12" s="2">
        <v>0</v>
      </c>
      <c r="H12" s="2">
        <f t="shared" si="0"/>
        <v>987</v>
      </c>
      <c r="M12" s="6"/>
      <c r="N12" s="6"/>
      <c r="O12" s="6"/>
      <c r="P12" s="6"/>
    </row>
    <row r="13" spans="1:16">
      <c r="A13" s="2">
        <v>2004</v>
      </c>
      <c r="B13" s="6">
        <v>0</v>
      </c>
      <c r="C13" s="2">
        <v>57</v>
      </c>
      <c r="D13" s="2">
        <v>796</v>
      </c>
      <c r="E13" s="2">
        <v>226</v>
      </c>
      <c r="F13" s="2">
        <v>198</v>
      </c>
      <c r="G13" s="2">
        <v>0</v>
      </c>
      <c r="H13" s="2">
        <f t="shared" si="0"/>
        <v>1277</v>
      </c>
      <c r="M13" s="6"/>
      <c r="N13" s="6"/>
      <c r="O13" s="6"/>
      <c r="P13" s="6"/>
    </row>
    <row r="14" spans="1:16">
      <c r="A14" s="2">
        <v>2005</v>
      </c>
      <c r="B14" s="2">
        <v>35</v>
      </c>
      <c r="C14" s="2">
        <v>62</v>
      </c>
      <c r="D14" s="2">
        <v>860</v>
      </c>
      <c r="E14" s="2">
        <v>272</v>
      </c>
      <c r="F14" s="2">
        <v>244</v>
      </c>
      <c r="G14" s="2">
        <v>0</v>
      </c>
      <c r="H14" s="2">
        <f t="shared" si="0"/>
        <v>1473</v>
      </c>
      <c r="M14" s="6"/>
      <c r="N14" s="6"/>
      <c r="O14" s="6"/>
      <c r="P14" s="6"/>
    </row>
    <row r="15" spans="1:16">
      <c r="A15" s="2">
        <v>2006</v>
      </c>
      <c r="B15" s="2">
        <v>41</v>
      </c>
      <c r="C15" s="2">
        <v>51</v>
      </c>
      <c r="D15" s="2">
        <v>936</v>
      </c>
      <c r="E15" s="2">
        <v>327</v>
      </c>
      <c r="F15" s="2">
        <v>271</v>
      </c>
      <c r="G15" s="2">
        <v>0</v>
      </c>
      <c r="H15" s="2">
        <f t="shared" si="0"/>
        <v>1626</v>
      </c>
      <c r="M15" s="6"/>
      <c r="N15" s="6"/>
      <c r="O15" s="6"/>
      <c r="P15" s="6"/>
    </row>
    <row r="16" spans="1:16">
      <c r="A16" s="6">
        <v>2007</v>
      </c>
      <c r="B16" s="2">
        <v>55</v>
      </c>
      <c r="C16" s="2">
        <v>56</v>
      </c>
      <c r="D16" s="2">
        <v>992</v>
      </c>
      <c r="E16" s="2">
        <v>439</v>
      </c>
      <c r="F16" s="2">
        <v>265</v>
      </c>
      <c r="G16" s="2">
        <v>0</v>
      </c>
      <c r="H16" s="2">
        <f t="shared" si="0"/>
        <v>1807</v>
      </c>
      <c r="M16" s="6"/>
      <c r="N16" s="6"/>
      <c r="O16" s="6"/>
      <c r="P16" s="6"/>
    </row>
    <row r="17" spans="1:16">
      <c r="A17" s="6">
        <v>2008</v>
      </c>
      <c r="B17" s="2">
        <v>62</v>
      </c>
      <c r="C17" s="2">
        <v>48</v>
      </c>
      <c r="D17" s="2">
        <v>1059</v>
      </c>
      <c r="E17" s="2">
        <v>481</v>
      </c>
      <c r="F17" s="2">
        <v>306</v>
      </c>
      <c r="G17" s="2">
        <v>0</v>
      </c>
      <c r="H17" s="2">
        <f t="shared" si="0"/>
        <v>1956</v>
      </c>
      <c r="M17" s="6"/>
      <c r="N17" s="6"/>
      <c r="O17" s="6"/>
      <c r="P17" s="6"/>
    </row>
    <row r="18" spans="1:16">
      <c r="A18" s="6">
        <v>2009</v>
      </c>
      <c r="B18" s="2">
        <f>71</f>
        <v>71</v>
      </c>
      <c r="C18" s="2">
        <v>37</v>
      </c>
      <c r="D18" s="2">
        <v>1006</v>
      </c>
      <c r="E18" s="2">
        <v>677</v>
      </c>
      <c r="F18" s="2">
        <v>350</v>
      </c>
      <c r="G18" s="2">
        <v>0</v>
      </c>
      <c r="H18" s="2">
        <f t="shared" si="0"/>
        <v>2141</v>
      </c>
      <c r="M18" s="6"/>
      <c r="N18" s="6"/>
      <c r="O18" s="6"/>
      <c r="P18" s="6"/>
    </row>
    <row r="19" spans="1:16">
      <c r="A19" s="2">
        <v>2010</v>
      </c>
      <c r="B19" s="2">
        <f>81+54</f>
        <v>135</v>
      </c>
      <c r="C19" s="2">
        <v>140</v>
      </c>
      <c r="D19" s="2">
        <v>1290</v>
      </c>
      <c r="E19" s="2">
        <v>855</v>
      </c>
      <c r="F19" s="2">
        <v>400</v>
      </c>
      <c r="G19" s="2">
        <v>0</v>
      </c>
      <c r="H19" s="2">
        <f t="shared" si="0"/>
        <v>2820</v>
      </c>
      <c r="M19" s="6"/>
      <c r="N19" s="6"/>
      <c r="O19" s="6"/>
      <c r="P19" s="6"/>
    </row>
    <row r="20" spans="1:16">
      <c r="A20" s="2">
        <v>2011</v>
      </c>
      <c r="B20" s="2">
        <v>188</v>
      </c>
      <c r="C20" s="2">
        <v>153</v>
      </c>
      <c r="D20" s="2">
        <v>1608</v>
      </c>
      <c r="E20" s="2">
        <v>1122</v>
      </c>
      <c r="F20" s="2">
        <v>485</v>
      </c>
      <c r="G20" s="2">
        <v>0</v>
      </c>
      <c r="H20" s="2">
        <f t="shared" si="0"/>
        <v>3556</v>
      </c>
      <c r="M20" s="6"/>
      <c r="N20" s="6"/>
      <c r="O20" s="6"/>
      <c r="P20" s="6"/>
    </row>
    <row r="21" spans="1:16">
      <c r="A21" s="2">
        <v>2012</v>
      </c>
      <c r="B21" s="2">
        <v>231</v>
      </c>
      <c r="C21" s="2">
        <v>160</v>
      </c>
      <c r="D21" s="2">
        <v>1806</v>
      </c>
      <c r="E21" s="2">
        <v>1325</v>
      </c>
      <c r="F21" s="2">
        <v>542</v>
      </c>
      <c r="G21" s="2">
        <v>0</v>
      </c>
      <c r="H21" s="2">
        <f t="shared" si="0"/>
        <v>4064</v>
      </c>
      <c r="M21" s="6"/>
      <c r="N21" s="6"/>
      <c r="O21" s="6"/>
      <c r="P21" s="6"/>
    </row>
    <row r="22" spans="1:16">
      <c r="A22" s="2">
        <v>2013</v>
      </c>
      <c r="B22" s="2">
        <v>192</v>
      </c>
      <c r="C22" s="2">
        <v>272</v>
      </c>
      <c r="D22" s="2">
        <v>2023</v>
      </c>
      <c r="E22" s="2">
        <v>1531</v>
      </c>
      <c r="F22" s="2">
        <v>507</v>
      </c>
      <c r="G22" s="2">
        <v>0</v>
      </c>
      <c r="H22" s="2">
        <f t="shared" si="0"/>
        <v>4525</v>
      </c>
      <c r="M22" s="6"/>
      <c r="N22" s="6"/>
      <c r="O22" s="6"/>
      <c r="P22" s="6"/>
    </row>
    <row r="23" spans="1:16">
      <c r="A23" s="2">
        <v>2014</v>
      </c>
      <c r="B23" s="2">
        <v>261</v>
      </c>
      <c r="C23" s="2">
        <v>309</v>
      </c>
      <c r="D23" s="2">
        <v>2467</v>
      </c>
      <c r="E23" s="2">
        <v>1044</v>
      </c>
      <c r="F23" s="2">
        <v>506</v>
      </c>
      <c r="G23" s="2">
        <v>0</v>
      </c>
      <c r="H23" s="2">
        <f t="shared" si="0"/>
        <v>4587</v>
      </c>
      <c r="M23" s="6"/>
      <c r="N23" s="6"/>
      <c r="O23" s="6"/>
      <c r="P23" s="6"/>
    </row>
    <row r="24" spans="1:16">
      <c r="A24" s="2">
        <v>2015</v>
      </c>
      <c r="B24" s="2">
        <v>237</v>
      </c>
      <c r="C24" s="2">
        <v>274</v>
      </c>
      <c r="D24" s="2">
        <v>2478</v>
      </c>
      <c r="E24" s="2">
        <v>1029</v>
      </c>
      <c r="F24" s="2">
        <v>499</v>
      </c>
      <c r="G24" s="2">
        <v>0</v>
      </c>
      <c r="H24" s="2">
        <f t="shared" si="0"/>
        <v>4517</v>
      </c>
      <c r="M24" s="6"/>
      <c r="N24" s="6"/>
      <c r="O24" s="6"/>
      <c r="P24" s="6"/>
    </row>
    <row r="25" spans="1:16">
      <c r="A25" s="2">
        <v>2016</v>
      </c>
      <c r="B25" s="7">
        <v>239</v>
      </c>
      <c r="C25" s="7">
        <v>282</v>
      </c>
      <c r="D25" s="7">
        <v>2574</v>
      </c>
      <c r="E25" s="7">
        <v>1061</v>
      </c>
      <c r="F25" s="7">
        <v>480</v>
      </c>
      <c r="G25" s="2">
        <v>0</v>
      </c>
      <c r="H25" s="2">
        <f t="shared" si="0"/>
        <v>4636</v>
      </c>
      <c r="M25" s="6"/>
      <c r="N25" s="6"/>
      <c r="O25" s="6"/>
      <c r="P25" s="6"/>
    </row>
    <row r="26" spans="1:16">
      <c r="A26" s="2">
        <v>2017</v>
      </c>
      <c r="B26" s="7">
        <v>331</v>
      </c>
      <c r="C26" s="7">
        <v>343</v>
      </c>
      <c r="D26" s="7">
        <v>2850</v>
      </c>
      <c r="E26" s="7">
        <v>1096</v>
      </c>
      <c r="F26" s="7">
        <v>492</v>
      </c>
      <c r="G26" s="2">
        <v>0</v>
      </c>
      <c r="H26" s="2">
        <f t="shared" si="0"/>
        <v>5112</v>
      </c>
      <c r="M26" s="6"/>
      <c r="N26" s="6"/>
      <c r="O26" s="6"/>
      <c r="P26" s="6"/>
    </row>
    <row r="27" spans="1:16">
      <c r="A27" s="2">
        <v>2018</v>
      </c>
      <c r="B27" s="7">
        <v>339</v>
      </c>
      <c r="C27" s="7">
        <v>358</v>
      </c>
      <c r="D27" s="7">
        <v>3147</v>
      </c>
      <c r="E27" s="7">
        <v>1001</v>
      </c>
      <c r="F27" s="7">
        <v>490</v>
      </c>
      <c r="G27" s="2">
        <v>0</v>
      </c>
      <c r="H27" s="2">
        <f t="shared" si="0"/>
        <v>5335</v>
      </c>
      <c r="M27" s="6"/>
      <c r="N27" s="6"/>
      <c r="O27" s="6"/>
      <c r="P27" s="6"/>
    </row>
    <row r="28" spans="1:16">
      <c r="A28" s="2">
        <v>2019</v>
      </c>
      <c r="B28" s="7">
        <v>364</v>
      </c>
      <c r="C28" s="7">
        <v>349</v>
      </c>
      <c r="D28" s="7">
        <v>3185</v>
      </c>
      <c r="E28" s="7">
        <v>1093</v>
      </c>
      <c r="F28" s="7">
        <v>499</v>
      </c>
      <c r="G28" s="2">
        <v>0</v>
      </c>
      <c r="H28" s="2">
        <f t="shared" si="0"/>
        <v>5490</v>
      </c>
      <c r="M28" s="6"/>
      <c r="N28" s="6"/>
      <c r="O28" s="6"/>
      <c r="P28" s="6"/>
    </row>
    <row r="29" spans="1:16">
      <c r="A29" s="2">
        <v>2020</v>
      </c>
      <c r="B29" s="8">
        <v>342</v>
      </c>
      <c r="C29" s="7">
        <v>363</v>
      </c>
      <c r="D29" s="7">
        <v>3184</v>
      </c>
      <c r="E29" s="7">
        <v>1078</v>
      </c>
      <c r="F29" s="7">
        <v>496</v>
      </c>
      <c r="G29" s="2">
        <v>0</v>
      </c>
      <c r="H29" s="2">
        <f t="shared" si="0"/>
        <v>5463</v>
      </c>
      <c r="M29" s="6"/>
      <c r="N29" s="6"/>
      <c r="O29" s="6"/>
      <c r="P29" s="6"/>
    </row>
    <row r="30" spans="1:16">
      <c r="M30" s="6"/>
      <c r="N30" s="6"/>
      <c r="O30" s="6"/>
      <c r="P30" s="6"/>
    </row>
    <row r="31" spans="1:16">
      <c r="A31" s="1" t="s">
        <v>132</v>
      </c>
    </row>
    <row r="32" spans="1:16">
      <c r="A32" s="13" t="s">
        <v>133</v>
      </c>
    </row>
    <row r="33" spans="1:1">
      <c r="A33" s="2" t="s">
        <v>134</v>
      </c>
    </row>
    <row r="34" spans="1:1">
      <c r="A34" s="2" t="s">
        <v>135</v>
      </c>
    </row>
    <row r="35" spans="1:1">
      <c r="A35" s="6" t="s">
        <v>139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116F-3A61-8F4B-8650-3B765B143ADD}">
  <dimension ref="A1:P28"/>
  <sheetViews>
    <sheetView zoomScaleNormal="100" workbookViewId="0">
      <pane xSplit="1" topLeftCell="B1" activePane="topRight" state="frozen"/>
      <selection pane="topRight" activeCell="A26" sqref="A26"/>
    </sheetView>
  </sheetViews>
  <sheetFormatPr baseColWidth="10" defaultColWidth="19.83203125" defaultRowHeight="16"/>
  <cols>
    <col min="1" max="3" width="19.83203125" style="2"/>
    <col min="4" max="4" width="19.83203125" style="15"/>
    <col min="5" max="6" width="19.83203125" style="2"/>
    <col min="7" max="7" width="19.83203125" style="15"/>
    <col min="8" max="9" width="19.83203125" style="2"/>
    <col min="10" max="10" width="19.83203125" style="15"/>
    <col min="11" max="12" width="19.83203125" style="2"/>
    <col min="13" max="13" width="19.83203125" style="15"/>
    <col min="14" max="16384" width="19.83203125" style="2"/>
  </cols>
  <sheetData>
    <row r="1" spans="1:16">
      <c r="A1" s="1" t="s">
        <v>5</v>
      </c>
      <c r="B1" s="5" t="s">
        <v>31</v>
      </c>
      <c r="C1" s="1" t="s">
        <v>29</v>
      </c>
      <c r="D1" s="14" t="s">
        <v>30</v>
      </c>
      <c r="E1" s="5" t="s">
        <v>32</v>
      </c>
      <c r="F1" s="9" t="s">
        <v>29</v>
      </c>
      <c r="G1" s="17" t="s">
        <v>30</v>
      </c>
      <c r="H1" s="5" t="s">
        <v>46</v>
      </c>
      <c r="I1" s="9" t="s">
        <v>29</v>
      </c>
      <c r="J1" s="17" t="s">
        <v>30</v>
      </c>
      <c r="K1" s="5" t="s">
        <v>49</v>
      </c>
      <c r="L1" s="9" t="s">
        <v>50</v>
      </c>
      <c r="M1" s="14" t="s">
        <v>48</v>
      </c>
      <c r="N1" s="1"/>
      <c r="O1" s="1"/>
      <c r="P1" s="1"/>
    </row>
    <row r="2" spans="1:16">
      <c r="A2" s="2">
        <v>2005</v>
      </c>
      <c r="B2" s="2">
        <v>62</v>
      </c>
      <c r="E2" s="2">
        <v>860</v>
      </c>
      <c r="H2" s="2">
        <v>272</v>
      </c>
      <c r="K2" s="7">
        <f t="shared" ref="K2:K5" si="0">B2+E2+H2</f>
        <v>1194</v>
      </c>
      <c r="L2" s="6">
        <v>12362</v>
      </c>
      <c r="M2" s="15">
        <f t="shared" ref="M2:M11" si="1">(K2/L2)*100</f>
        <v>9.6586312894353661</v>
      </c>
    </row>
    <row r="3" spans="1:16">
      <c r="A3" s="2">
        <v>2006</v>
      </c>
      <c r="B3" s="2">
        <v>51</v>
      </c>
      <c r="E3" s="2">
        <v>936</v>
      </c>
      <c r="H3" s="2">
        <v>327</v>
      </c>
      <c r="J3" s="16"/>
      <c r="K3" s="7">
        <f t="shared" si="0"/>
        <v>1314</v>
      </c>
      <c r="L3" s="6">
        <v>15319</v>
      </c>
      <c r="M3" s="15">
        <f t="shared" si="1"/>
        <v>8.5775833931718779</v>
      </c>
    </row>
    <row r="4" spans="1:16">
      <c r="A4" s="6">
        <v>2007</v>
      </c>
      <c r="B4" s="2">
        <v>56</v>
      </c>
      <c r="E4" s="2">
        <v>992</v>
      </c>
      <c r="H4" s="2">
        <v>439</v>
      </c>
      <c r="J4" s="16"/>
      <c r="K4" s="7">
        <f t="shared" si="0"/>
        <v>1487</v>
      </c>
      <c r="L4" s="6">
        <v>16227</v>
      </c>
      <c r="M4" s="15">
        <f t="shared" si="1"/>
        <v>9.163739446601344</v>
      </c>
      <c r="N4" s="6"/>
    </row>
    <row r="5" spans="1:16">
      <c r="A5" s="6">
        <v>2008</v>
      </c>
      <c r="B5" s="2">
        <v>48</v>
      </c>
      <c r="E5" s="2">
        <v>1059</v>
      </c>
      <c r="H5" s="2">
        <v>481</v>
      </c>
      <c r="J5" s="16"/>
      <c r="K5" s="7">
        <f t="shared" si="0"/>
        <v>1588</v>
      </c>
      <c r="L5" s="6">
        <v>18353</v>
      </c>
      <c r="M5" s="15">
        <f t="shared" si="1"/>
        <v>8.6525363700757367</v>
      </c>
      <c r="N5" s="6"/>
    </row>
    <row r="6" spans="1:16">
      <c r="A6" s="2">
        <v>2009</v>
      </c>
      <c r="B6" s="2">
        <v>37</v>
      </c>
      <c r="E6" s="2">
        <v>1006</v>
      </c>
      <c r="H6" s="2">
        <v>677</v>
      </c>
      <c r="J6" s="16"/>
      <c r="K6" s="7">
        <f t="shared" ref="K6:K11" si="2">B6+E6+H6</f>
        <v>1720</v>
      </c>
      <c r="L6" s="6">
        <v>22547</v>
      </c>
      <c r="M6" s="15">
        <f t="shared" si="1"/>
        <v>7.6285093360535763</v>
      </c>
      <c r="N6" s="6"/>
    </row>
    <row r="7" spans="1:16">
      <c r="A7" s="2">
        <v>2010</v>
      </c>
      <c r="B7" s="2">
        <v>140</v>
      </c>
      <c r="E7" s="2">
        <v>1290</v>
      </c>
      <c r="H7" s="2">
        <v>855</v>
      </c>
      <c r="K7" s="7">
        <f t="shared" si="2"/>
        <v>2285</v>
      </c>
      <c r="L7" s="6">
        <v>27171</v>
      </c>
      <c r="M7" s="15">
        <f t="shared" si="1"/>
        <v>8.4097015200029457</v>
      </c>
      <c r="N7" s="6"/>
    </row>
    <row r="8" spans="1:16">
      <c r="A8" s="2">
        <v>2011</v>
      </c>
      <c r="B8" s="2">
        <v>153</v>
      </c>
      <c r="E8" s="2">
        <v>1608</v>
      </c>
      <c r="H8" s="2">
        <v>1122</v>
      </c>
      <c r="K8" s="7">
        <f t="shared" si="2"/>
        <v>2883</v>
      </c>
      <c r="L8" s="6">
        <v>21182</v>
      </c>
      <c r="M8" s="15">
        <f t="shared" si="1"/>
        <v>13.610612784439619</v>
      </c>
      <c r="N8" s="6"/>
    </row>
    <row r="9" spans="1:16">
      <c r="A9" s="2">
        <v>2012</v>
      </c>
      <c r="B9" s="2">
        <v>160</v>
      </c>
      <c r="E9" s="2">
        <v>1806</v>
      </c>
      <c r="H9" s="2">
        <v>1325</v>
      </c>
      <c r="I9" s="2">
        <v>9922</v>
      </c>
      <c r="J9" s="15">
        <f>(H9/I9)*100</f>
        <v>13.354162467244507</v>
      </c>
      <c r="K9" s="7">
        <f t="shared" si="2"/>
        <v>3291</v>
      </c>
      <c r="L9" s="6">
        <v>25243</v>
      </c>
      <c r="M9" s="15">
        <f t="shared" si="1"/>
        <v>13.03727766113378</v>
      </c>
    </row>
    <row r="10" spans="1:16">
      <c r="A10" s="2">
        <v>2013</v>
      </c>
      <c r="B10" s="2">
        <v>272</v>
      </c>
      <c r="E10" s="2">
        <v>2023</v>
      </c>
      <c r="H10" s="2">
        <v>1531</v>
      </c>
      <c r="I10" s="2">
        <v>11667</v>
      </c>
      <c r="J10" s="15">
        <f>(H10/I10)*100</f>
        <v>13.122482214793862</v>
      </c>
      <c r="K10" s="7">
        <f t="shared" si="2"/>
        <v>3826</v>
      </c>
      <c r="L10" s="6">
        <v>28678</v>
      </c>
      <c r="M10" s="15">
        <f t="shared" si="1"/>
        <v>13.341237185298835</v>
      </c>
    </row>
    <row r="11" spans="1:16">
      <c r="A11" s="6">
        <v>2014</v>
      </c>
      <c r="B11" s="6">
        <v>309</v>
      </c>
      <c r="C11" s="2">
        <v>1324</v>
      </c>
      <c r="D11" s="15">
        <f>(B11/C11)*100</f>
        <v>23.338368580060422</v>
      </c>
      <c r="E11" s="2">
        <v>2467</v>
      </c>
      <c r="F11" s="2">
        <v>20137</v>
      </c>
      <c r="G11" s="15">
        <f>(E11/F11)*100</f>
        <v>12.251080101306053</v>
      </c>
      <c r="H11" s="2">
        <v>1044</v>
      </c>
      <c r="I11" s="2">
        <v>6725</v>
      </c>
      <c r="J11" s="15">
        <f>(H11/I11)*100</f>
        <v>15.524163568773233</v>
      </c>
      <c r="K11" s="7">
        <f t="shared" si="2"/>
        <v>3820</v>
      </c>
      <c r="L11" s="6">
        <f>C11+F11+I11</f>
        <v>28186</v>
      </c>
      <c r="M11" s="15">
        <f t="shared" si="1"/>
        <v>13.552827644930106</v>
      </c>
    </row>
    <row r="12" spans="1:16">
      <c r="A12" s="6">
        <v>2015</v>
      </c>
      <c r="B12" s="6">
        <v>274</v>
      </c>
      <c r="C12" s="2">
        <v>1531</v>
      </c>
      <c r="D12" s="15">
        <f t="shared" ref="D12:D15" si="3">(B12/C12)*100</f>
        <v>17.896799477465709</v>
      </c>
      <c r="E12" s="2">
        <v>2478</v>
      </c>
      <c r="F12" s="2">
        <v>19318</v>
      </c>
      <c r="G12" s="15">
        <f t="shared" ref="G12:G15" si="4">(E12/F12)*100</f>
        <v>12.827414846257376</v>
      </c>
      <c r="H12" s="2">
        <v>1029</v>
      </c>
      <c r="I12" s="2">
        <v>7067</v>
      </c>
      <c r="J12" s="15">
        <f t="shared" ref="J12:J15" si="5">(H12/I12)*100</f>
        <v>14.56063393236168</v>
      </c>
      <c r="K12" s="7">
        <f t="shared" ref="K12:K17" si="6">B12+E12+H12</f>
        <v>3781</v>
      </c>
      <c r="L12" s="6">
        <f t="shared" ref="L12:L15" si="7">C12+F12+I12</f>
        <v>27916</v>
      </c>
      <c r="M12" s="15">
        <f t="shared" ref="M12:M15" si="8">(K12/L12)*100</f>
        <v>13.544204040693508</v>
      </c>
    </row>
    <row r="13" spans="1:16">
      <c r="A13" s="6">
        <v>2016</v>
      </c>
      <c r="B13" s="8">
        <v>282</v>
      </c>
      <c r="C13" s="2">
        <v>1706</v>
      </c>
      <c r="D13" s="15">
        <f t="shared" si="3"/>
        <v>16.529894490035172</v>
      </c>
      <c r="E13" s="7">
        <v>2574</v>
      </c>
      <c r="F13" s="7">
        <v>19260</v>
      </c>
      <c r="G13" s="15">
        <f t="shared" si="4"/>
        <v>13.364485981308411</v>
      </c>
      <c r="H13" s="7">
        <v>1061</v>
      </c>
      <c r="I13" s="7">
        <v>7087</v>
      </c>
      <c r="J13" s="15">
        <f t="shared" si="5"/>
        <v>14.97107379709327</v>
      </c>
      <c r="K13" s="7">
        <f t="shared" si="6"/>
        <v>3917</v>
      </c>
      <c r="L13" s="6">
        <f t="shared" si="7"/>
        <v>28053</v>
      </c>
      <c r="M13" s="15">
        <f t="shared" si="8"/>
        <v>13.962856022528786</v>
      </c>
    </row>
    <row r="14" spans="1:16">
      <c r="A14" s="6">
        <v>2017</v>
      </c>
      <c r="B14" s="8">
        <v>343</v>
      </c>
      <c r="C14" s="2">
        <v>2092</v>
      </c>
      <c r="D14" s="15">
        <f t="shared" si="3"/>
        <v>16.395793499043975</v>
      </c>
      <c r="E14" s="7">
        <v>2850</v>
      </c>
      <c r="F14" s="7">
        <v>20470</v>
      </c>
      <c r="G14" s="15">
        <f t="shared" si="4"/>
        <v>13.922813873961895</v>
      </c>
      <c r="H14" s="7">
        <v>1096</v>
      </c>
      <c r="I14" s="7">
        <v>6878</v>
      </c>
      <c r="J14" s="15">
        <f t="shared" si="5"/>
        <v>15.93486478627508</v>
      </c>
      <c r="K14" s="7">
        <f t="shared" si="6"/>
        <v>4289</v>
      </c>
      <c r="L14" s="6">
        <f t="shared" si="7"/>
        <v>29440</v>
      </c>
      <c r="M14" s="15">
        <f t="shared" si="8"/>
        <v>14.568614130434781</v>
      </c>
    </row>
    <row r="15" spans="1:16">
      <c r="A15" s="6">
        <v>2018</v>
      </c>
      <c r="B15" s="8">
        <v>358</v>
      </c>
      <c r="C15" s="2">
        <v>2481</v>
      </c>
      <c r="D15" s="15">
        <f t="shared" si="3"/>
        <v>14.429665457476823</v>
      </c>
      <c r="E15" s="7">
        <v>3147</v>
      </c>
      <c r="F15" s="7">
        <v>21401</v>
      </c>
      <c r="G15" s="15">
        <f t="shared" si="4"/>
        <v>14.704920330825663</v>
      </c>
      <c r="H15" s="7">
        <v>1001</v>
      </c>
      <c r="I15" s="7">
        <v>5795</v>
      </c>
      <c r="J15" s="15">
        <f t="shared" si="5"/>
        <v>17.273511647972388</v>
      </c>
      <c r="K15" s="7">
        <f t="shared" si="6"/>
        <v>4506</v>
      </c>
      <c r="L15" s="6">
        <f t="shared" si="7"/>
        <v>29677</v>
      </c>
      <c r="M15" s="15">
        <f t="shared" si="8"/>
        <v>15.183475418674394</v>
      </c>
    </row>
    <row r="16" spans="1:16">
      <c r="A16" s="6">
        <v>2019</v>
      </c>
      <c r="B16" s="8">
        <v>349</v>
      </c>
      <c r="C16" s="7">
        <v>2899</v>
      </c>
      <c r="D16" s="15">
        <f>(B16/C16)*100</f>
        <v>12.038634011728181</v>
      </c>
      <c r="E16" s="7">
        <v>3185</v>
      </c>
      <c r="F16" s="2">
        <v>20698</v>
      </c>
      <c r="G16" s="15">
        <f>(E16/F16)*100</f>
        <v>15.387960189390279</v>
      </c>
      <c r="H16" s="7">
        <v>1093</v>
      </c>
      <c r="I16" s="2">
        <v>5855</v>
      </c>
      <c r="J16" s="15">
        <f>(H16/I16)*100</f>
        <v>18.667805294619981</v>
      </c>
      <c r="K16" s="7">
        <f>B16+E16+H16</f>
        <v>4627</v>
      </c>
      <c r="L16" s="6">
        <f>C16+F16+I16</f>
        <v>29452</v>
      </c>
      <c r="M16" s="15">
        <f>(K16/L16)*100</f>
        <v>15.710308298247996</v>
      </c>
    </row>
    <row r="17" spans="1:13">
      <c r="A17" s="6">
        <v>2020</v>
      </c>
      <c r="B17" s="8">
        <v>363</v>
      </c>
      <c r="C17" s="7">
        <v>3286</v>
      </c>
      <c r="D17" s="15">
        <f>(B17/C17)*100</f>
        <v>11.046865489957396</v>
      </c>
      <c r="E17" s="7">
        <v>3184</v>
      </c>
      <c r="F17" s="7">
        <v>21891</v>
      </c>
      <c r="G17" s="15">
        <f>(E17/F17)*100</f>
        <v>14.544790096386642</v>
      </c>
      <c r="H17" s="7">
        <v>1078</v>
      </c>
      <c r="I17" s="7">
        <v>6926</v>
      </c>
      <c r="J17" s="15">
        <f>(H17/I17)*100</f>
        <v>15.564539416690732</v>
      </c>
      <c r="K17" s="7">
        <f t="shared" si="6"/>
        <v>4625</v>
      </c>
      <c r="L17" s="6">
        <f>C17+F17+I17</f>
        <v>32103</v>
      </c>
      <c r="M17" s="15">
        <f>(K17/L17)*100</f>
        <v>14.406753262934929</v>
      </c>
    </row>
    <row r="18" spans="1:13">
      <c r="A18" s="6"/>
      <c r="B18" s="6"/>
      <c r="L18" s="6"/>
    </row>
    <row r="19" spans="1:13">
      <c r="A19" s="9" t="s">
        <v>69</v>
      </c>
      <c r="B19" s="6"/>
      <c r="L19" s="6"/>
    </row>
    <row r="20" spans="1:13">
      <c r="A20" s="6" t="s">
        <v>138</v>
      </c>
      <c r="B20" s="6"/>
      <c r="C20" s="6"/>
      <c r="D20" s="16"/>
      <c r="E20" s="6"/>
      <c r="F20" s="6"/>
      <c r="G20" s="16"/>
      <c r="H20" s="6"/>
      <c r="I20" s="6"/>
      <c r="J20" s="16"/>
    </row>
    <row r="21" spans="1:13">
      <c r="A21" s="6"/>
      <c r="B21" s="6"/>
    </row>
    <row r="22" spans="1:13">
      <c r="A22" s="1" t="s">
        <v>132</v>
      </c>
      <c r="B22" s="6"/>
    </row>
    <row r="23" spans="1:13">
      <c r="A23" s="13" t="s">
        <v>133</v>
      </c>
      <c r="B23" s="6"/>
    </row>
    <row r="24" spans="1:13">
      <c r="A24" s="2" t="s">
        <v>134</v>
      </c>
      <c r="B24" s="6"/>
    </row>
    <row r="25" spans="1:13">
      <c r="A25" s="2" t="s">
        <v>135</v>
      </c>
      <c r="B25" s="6"/>
    </row>
    <row r="26" spans="1:13">
      <c r="A26" s="6" t="s">
        <v>139</v>
      </c>
      <c r="B26" s="6"/>
    </row>
    <row r="27" spans="1:13">
      <c r="A27" s="6"/>
      <c r="B27" s="6"/>
    </row>
    <row r="28" spans="1:13">
      <c r="A28" s="6"/>
      <c r="B28" s="6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EDF2-E9CE-B441-9F36-F92D2CC1223E}">
  <dimension ref="A1:BA41"/>
  <sheetViews>
    <sheetView workbookViewId="0">
      <pane xSplit="1" topLeftCell="B1" activePane="topRight" state="frozen"/>
      <selection pane="topRight" activeCell="AV1" sqref="AV1"/>
    </sheetView>
  </sheetViews>
  <sheetFormatPr baseColWidth="10" defaultColWidth="28.6640625" defaultRowHeight="16"/>
  <cols>
    <col min="1" max="45" width="28.6640625" style="6"/>
    <col min="46" max="46" width="28.6640625" style="6" customWidth="1"/>
    <col min="47" max="48" width="28.6640625" style="6"/>
    <col min="49" max="49" width="63" style="6" customWidth="1"/>
    <col min="50" max="16384" width="28.6640625" style="6"/>
  </cols>
  <sheetData>
    <row r="1" spans="1:53" s="9" customFormat="1">
      <c r="A1" s="9" t="s">
        <v>5</v>
      </c>
      <c r="B1" s="9" t="s">
        <v>33</v>
      </c>
      <c r="C1" s="5" t="s">
        <v>75</v>
      </c>
      <c r="D1" s="9" t="s">
        <v>34</v>
      </c>
      <c r="E1" s="5" t="s">
        <v>76</v>
      </c>
      <c r="F1" s="9" t="s">
        <v>6</v>
      </c>
      <c r="G1" s="5" t="s">
        <v>77</v>
      </c>
      <c r="H1" s="9" t="s">
        <v>7</v>
      </c>
      <c r="I1" s="5" t="s">
        <v>79</v>
      </c>
      <c r="J1" s="9" t="s">
        <v>8</v>
      </c>
      <c r="K1" s="5" t="s">
        <v>80</v>
      </c>
      <c r="L1" s="9" t="s">
        <v>9</v>
      </c>
      <c r="M1" s="5" t="s">
        <v>81</v>
      </c>
      <c r="N1" s="9" t="s">
        <v>10</v>
      </c>
      <c r="O1" s="5" t="s">
        <v>82</v>
      </c>
      <c r="P1" s="9" t="s">
        <v>11</v>
      </c>
      <c r="Q1" s="5" t="s">
        <v>83</v>
      </c>
      <c r="R1" s="9" t="s">
        <v>12</v>
      </c>
      <c r="S1" s="5" t="s">
        <v>84</v>
      </c>
      <c r="T1" s="9" t="s">
        <v>13</v>
      </c>
      <c r="U1" s="5" t="s">
        <v>85</v>
      </c>
      <c r="V1" s="9" t="s">
        <v>14</v>
      </c>
      <c r="W1" s="5" t="s">
        <v>86</v>
      </c>
      <c r="X1" s="9" t="s">
        <v>15</v>
      </c>
      <c r="Y1" s="5" t="s">
        <v>87</v>
      </c>
      <c r="Z1" s="9" t="s">
        <v>36</v>
      </c>
      <c r="AA1" s="5" t="s">
        <v>88</v>
      </c>
      <c r="AB1" s="9" t="s">
        <v>23</v>
      </c>
      <c r="AC1" s="5" t="s">
        <v>89</v>
      </c>
      <c r="AD1" s="9" t="s">
        <v>16</v>
      </c>
      <c r="AE1" s="5" t="s">
        <v>90</v>
      </c>
      <c r="AF1" s="9" t="s">
        <v>17</v>
      </c>
      <c r="AG1" s="5" t="s">
        <v>91</v>
      </c>
      <c r="AH1" s="9" t="s">
        <v>18</v>
      </c>
      <c r="AI1" s="5" t="s">
        <v>92</v>
      </c>
      <c r="AJ1" s="9" t="s">
        <v>19</v>
      </c>
      <c r="AK1" s="5" t="s">
        <v>93</v>
      </c>
      <c r="AL1" s="9" t="s">
        <v>20</v>
      </c>
      <c r="AM1" s="5" t="s">
        <v>94</v>
      </c>
      <c r="AN1" s="9" t="s">
        <v>21</v>
      </c>
      <c r="AO1" s="5" t="s">
        <v>95</v>
      </c>
      <c r="AP1" s="9" t="s">
        <v>22</v>
      </c>
      <c r="AQ1" s="5" t="s">
        <v>96</v>
      </c>
      <c r="AR1" s="9" t="s">
        <v>24</v>
      </c>
      <c r="AS1" s="5" t="s">
        <v>97</v>
      </c>
      <c r="AT1" s="9" t="s">
        <v>28</v>
      </c>
      <c r="AU1" s="5" t="s">
        <v>98</v>
      </c>
      <c r="AV1" s="9" t="s">
        <v>137</v>
      </c>
      <c r="AW1" s="1" t="s">
        <v>73</v>
      </c>
    </row>
    <row r="2" spans="1:53" s="9" customFormat="1">
      <c r="A2" s="6">
        <v>1993</v>
      </c>
      <c r="B2" s="6">
        <v>41</v>
      </c>
      <c r="C2" s="6">
        <f>B2/AV2*100</f>
        <v>8.1510934393638177</v>
      </c>
      <c r="D2" s="6">
        <v>18</v>
      </c>
      <c r="E2" s="6">
        <f>D2/AV2*100</f>
        <v>3.5785288270377733</v>
      </c>
      <c r="F2" s="6">
        <v>49</v>
      </c>
      <c r="G2" s="6">
        <f>F2/AV2*100</f>
        <v>9.7415506958250493</v>
      </c>
      <c r="H2" s="6">
        <v>61</v>
      </c>
      <c r="I2" s="6">
        <f>H2/AV2*100</f>
        <v>12.127236580516898</v>
      </c>
      <c r="J2" s="6">
        <v>80</v>
      </c>
      <c r="K2" s="6">
        <f>J2/AV2*100</f>
        <v>15.904572564612327</v>
      </c>
      <c r="L2" s="6"/>
      <c r="M2" s="6"/>
      <c r="N2" s="6">
        <v>17</v>
      </c>
      <c r="O2" s="6">
        <f>N2/AV2*100</f>
        <v>3.3797216699801194</v>
      </c>
      <c r="P2" s="6">
        <v>31</v>
      </c>
      <c r="Q2" s="6">
        <f>P2/AV2*100</f>
        <v>6.1630218687872764</v>
      </c>
      <c r="R2" s="6">
        <v>20</v>
      </c>
      <c r="S2" s="6">
        <f>R2/AV2*100</f>
        <v>3.9761431411530817</v>
      </c>
      <c r="T2" s="6">
        <v>30</v>
      </c>
      <c r="U2" s="6">
        <f>T2/AV2*100</f>
        <v>5.964214711729622</v>
      </c>
      <c r="V2" s="6"/>
      <c r="W2" s="6"/>
      <c r="X2" s="6"/>
      <c r="Y2" s="6"/>
      <c r="Z2" s="6">
        <v>20</v>
      </c>
      <c r="AA2" s="6">
        <f>Z2/AV2*100</f>
        <v>3.9761431411530817</v>
      </c>
      <c r="AB2" s="6">
        <v>9</v>
      </c>
      <c r="AC2" s="6">
        <f>AB2/AV2*100</f>
        <v>1.7892644135188867</v>
      </c>
      <c r="AD2" s="6">
        <v>41</v>
      </c>
      <c r="AE2" s="6">
        <f>AD2/AV2*100</f>
        <v>8.1510934393638177</v>
      </c>
      <c r="AF2" s="6">
        <v>12</v>
      </c>
      <c r="AG2" s="6">
        <f>AF2/AV2*100</f>
        <v>2.3856858846918487</v>
      </c>
      <c r="AH2" s="6">
        <v>8</v>
      </c>
      <c r="AI2" s="6">
        <f>AH2/AV2*100</f>
        <v>1.5904572564612325</v>
      </c>
      <c r="AJ2" s="6">
        <v>28</v>
      </c>
      <c r="AK2" s="6">
        <f>AJ2/AV2*100</f>
        <v>5.5666003976143141</v>
      </c>
      <c r="AL2" s="6">
        <v>19</v>
      </c>
      <c r="AM2" s="6">
        <f>AL2/AV2*100</f>
        <v>3.7773359840954273</v>
      </c>
      <c r="AN2" s="6">
        <v>14</v>
      </c>
      <c r="AO2" s="6">
        <f>AN2/AV2*100</f>
        <v>2.7833001988071571</v>
      </c>
      <c r="AP2" s="6"/>
      <c r="AQ2" s="6"/>
      <c r="AR2" s="6">
        <v>5</v>
      </c>
      <c r="AS2" s="6">
        <f>AR2/AV2*100</f>
        <v>0.99403578528827041</v>
      </c>
      <c r="AT2" s="6"/>
      <c r="AU2" s="6"/>
      <c r="AV2" s="6">
        <v>503</v>
      </c>
      <c r="AW2" s="6" t="s">
        <v>53</v>
      </c>
      <c r="AX2" s="6"/>
      <c r="AY2" s="6"/>
      <c r="AZ2" s="2"/>
      <c r="BA2" s="6"/>
    </row>
    <row r="3" spans="1:53">
      <c r="A3" s="6">
        <v>1994</v>
      </c>
      <c r="B3" s="6">
        <v>33</v>
      </c>
      <c r="C3" s="6">
        <f>B3/AV3*100</f>
        <v>7.6388888888888893</v>
      </c>
      <c r="D3" s="6">
        <v>14</v>
      </c>
      <c r="E3" s="6">
        <f>D3/AV3*100</f>
        <v>3.2407407407407405</v>
      </c>
      <c r="F3" s="6">
        <v>38</v>
      </c>
      <c r="G3" s="6">
        <f>F3/AV3*100</f>
        <v>8.7962962962962958</v>
      </c>
      <c r="H3" s="6">
        <v>43</v>
      </c>
      <c r="I3" s="6">
        <f>H3/AV3*100</f>
        <v>9.9537037037037042</v>
      </c>
      <c r="J3" s="6">
        <v>68</v>
      </c>
      <c r="K3" s="6">
        <f>J3/AV3*100</f>
        <v>15.74074074074074</v>
      </c>
      <c r="N3" s="6">
        <v>13</v>
      </c>
      <c r="O3" s="6">
        <f>N3/AV3*100</f>
        <v>3.0092592592592591</v>
      </c>
      <c r="P3" s="6">
        <v>30</v>
      </c>
      <c r="Q3" s="6">
        <f>P3/AV3*100</f>
        <v>6.9444444444444446</v>
      </c>
      <c r="R3" s="6">
        <v>21</v>
      </c>
      <c r="S3" s="6">
        <f>R3/AV3*100</f>
        <v>4.8611111111111116</v>
      </c>
      <c r="T3" s="6">
        <v>21</v>
      </c>
      <c r="U3" s="6">
        <f>T3/AV3*100</f>
        <v>4.8611111111111116</v>
      </c>
      <c r="Z3" s="6">
        <v>14</v>
      </c>
      <c r="AA3" s="6">
        <f>Z3/AV3*100</f>
        <v>3.2407407407407405</v>
      </c>
      <c r="AB3" s="6">
        <v>10</v>
      </c>
      <c r="AC3" s="6">
        <f>AB3/AV3*100</f>
        <v>2.3148148148148149</v>
      </c>
      <c r="AD3" s="6">
        <v>31</v>
      </c>
      <c r="AE3" s="6">
        <f>AD3/AV3*100</f>
        <v>7.1759259259259256</v>
      </c>
      <c r="AF3" s="6">
        <v>11</v>
      </c>
      <c r="AG3" s="6">
        <f>AF3/AV3*100</f>
        <v>2.5462962962962963</v>
      </c>
      <c r="AH3" s="6">
        <v>8</v>
      </c>
      <c r="AI3" s="6">
        <f>AH3/AV3*100</f>
        <v>1.8518518518518516</v>
      </c>
      <c r="AJ3" s="6">
        <v>35</v>
      </c>
      <c r="AK3" s="6">
        <f>AJ3/AV3*100</f>
        <v>8.1018518518518512</v>
      </c>
      <c r="AL3" s="6">
        <v>12</v>
      </c>
      <c r="AM3" s="6">
        <f>AL3/AV3*100</f>
        <v>2.7777777777777777</v>
      </c>
      <c r="AN3" s="6">
        <v>14</v>
      </c>
      <c r="AO3" s="6">
        <f>AN3/AV3*100</f>
        <v>3.2407407407407405</v>
      </c>
      <c r="AR3" s="6">
        <v>5</v>
      </c>
      <c r="AS3" s="6">
        <f>AR3/AV3*100</f>
        <v>1.1574074074074074</v>
      </c>
      <c r="AT3" s="6">
        <v>11</v>
      </c>
      <c r="AU3" s="6">
        <f>AT3/AV3*100</f>
        <v>2.5462962962962963</v>
      </c>
      <c r="AV3" s="6">
        <v>432</v>
      </c>
      <c r="AW3" s="6" t="s">
        <v>53</v>
      </c>
      <c r="AZ3" s="2"/>
    </row>
    <row r="4" spans="1:53">
      <c r="A4" s="6">
        <v>1995</v>
      </c>
      <c r="B4" s="6">
        <v>18</v>
      </c>
      <c r="C4" s="6">
        <f>B4/AV4*100</f>
        <v>10.344827586206897</v>
      </c>
      <c r="D4" s="6">
        <v>7</v>
      </c>
      <c r="E4" s="6">
        <f>D4/AV4*100</f>
        <v>4.0229885057471266</v>
      </c>
      <c r="F4" s="6">
        <v>15</v>
      </c>
      <c r="G4" s="6">
        <f>F4/AV4*100</f>
        <v>8.6206896551724146</v>
      </c>
      <c r="H4" s="6">
        <v>21</v>
      </c>
      <c r="I4" s="6">
        <f>H4/AV4*100</f>
        <v>12.068965517241379</v>
      </c>
      <c r="J4" s="6">
        <v>23</v>
      </c>
      <c r="K4" s="6">
        <f>J4/AV4*100</f>
        <v>13.218390804597702</v>
      </c>
      <c r="N4" s="6">
        <v>9</v>
      </c>
      <c r="O4" s="6">
        <f>N4/AV4*100</f>
        <v>5.1724137931034484</v>
      </c>
      <c r="P4" s="6">
        <v>10</v>
      </c>
      <c r="Q4" s="6">
        <f>P4/AV4*100</f>
        <v>5.7471264367816088</v>
      </c>
      <c r="R4" s="6">
        <v>4</v>
      </c>
      <c r="S4" s="6">
        <f>R4/AV4*100</f>
        <v>2.2988505747126435</v>
      </c>
      <c r="T4" s="6">
        <v>6</v>
      </c>
      <c r="U4" s="6">
        <f>T4/AV4*100</f>
        <v>3.4482758620689653</v>
      </c>
      <c r="Z4" s="6">
        <v>6</v>
      </c>
      <c r="AA4" s="6">
        <f>Z4/AV4*100</f>
        <v>3.4482758620689653</v>
      </c>
      <c r="AB4" s="6">
        <v>1</v>
      </c>
      <c r="AC4" s="6">
        <f>AB4/AV4*100</f>
        <v>0.57471264367816088</v>
      </c>
      <c r="AD4" s="6">
        <v>13</v>
      </c>
      <c r="AE4" s="6">
        <f>AD4/AV4*100</f>
        <v>7.4712643678160928</v>
      </c>
      <c r="AF4" s="6">
        <v>4</v>
      </c>
      <c r="AG4" s="6">
        <f>AF4/AV4*100</f>
        <v>2.2988505747126435</v>
      </c>
      <c r="AH4" s="6">
        <v>3</v>
      </c>
      <c r="AI4" s="6">
        <f>AH4/AV4*100</f>
        <v>1.7241379310344827</v>
      </c>
      <c r="AJ4" s="6">
        <v>14</v>
      </c>
      <c r="AK4" s="6">
        <f>AJ4/AV4*100</f>
        <v>8.0459770114942533</v>
      </c>
      <c r="AL4" s="6">
        <v>9</v>
      </c>
      <c r="AM4" s="6">
        <f>AL4/AV4*100</f>
        <v>5.1724137931034484</v>
      </c>
      <c r="AN4" s="6">
        <v>6</v>
      </c>
      <c r="AO4" s="6">
        <f>AN4/AV4*100</f>
        <v>3.4482758620689653</v>
      </c>
      <c r="AR4" s="6">
        <v>2</v>
      </c>
      <c r="AS4" s="6">
        <f>AR4/AV4*100</f>
        <v>1.1494252873563218</v>
      </c>
      <c r="AT4" s="6">
        <v>3</v>
      </c>
      <c r="AU4" s="6">
        <f>AT4/AV4*100</f>
        <v>1.7241379310344827</v>
      </c>
      <c r="AV4" s="6">
        <v>174</v>
      </c>
      <c r="AW4" s="6" t="s">
        <v>53</v>
      </c>
      <c r="AZ4" s="2"/>
    </row>
    <row r="5" spans="1:53">
      <c r="A5" s="6">
        <v>1996</v>
      </c>
      <c r="B5" s="6">
        <v>60</v>
      </c>
      <c r="C5" s="6">
        <f>B5/AV5*100</f>
        <v>5.7471264367816088</v>
      </c>
      <c r="D5" s="6">
        <v>37</v>
      </c>
      <c r="E5" s="6">
        <f>D5/AV5*100</f>
        <v>3.5440613026819925</v>
      </c>
      <c r="F5" s="6">
        <v>92</v>
      </c>
      <c r="G5" s="6">
        <f>F5/AV5*100</f>
        <v>8.8122605363984672</v>
      </c>
      <c r="H5" s="6">
        <v>101</v>
      </c>
      <c r="I5" s="6">
        <f>H5/AV5*100</f>
        <v>9.6743295019157092</v>
      </c>
      <c r="J5" s="6">
        <v>174</v>
      </c>
      <c r="K5" s="6">
        <f>J5/AV5*100</f>
        <v>16.666666666666664</v>
      </c>
      <c r="N5" s="6">
        <v>32</v>
      </c>
      <c r="O5" s="6">
        <f>N5/AV5*100</f>
        <v>3.0651340996168579</v>
      </c>
      <c r="P5" s="6">
        <v>59</v>
      </c>
      <c r="Q5" s="6">
        <f>P5/AV5*100</f>
        <v>5.6513409961685825</v>
      </c>
      <c r="R5" s="6">
        <v>39</v>
      </c>
      <c r="S5" s="6">
        <f>R5/AV5*100</f>
        <v>3.7356321839080464</v>
      </c>
      <c r="T5" s="6">
        <v>73</v>
      </c>
      <c r="U5" s="6">
        <f>T5/AV5*100</f>
        <v>6.9923371647509569</v>
      </c>
      <c r="Z5" s="6">
        <v>46</v>
      </c>
      <c r="AA5" s="6">
        <f>Z5/AV5*100</f>
        <v>4.4061302681992336</v>
      </c>
      <c r="AB5" s="6">
        <v>22</v>
      </c>
      <c r="AC5" s="6">
        <f>AB5/AV5*100</f>
        <v>2.1072796934865901</v>
      </c>
      <c r="AD5" s="6">
        <v>70</v>
      </c>
      <c r="AE5" s="6">
        <f>AD5/AV5*100</f>
        <v>6.7049808429118771</v>
      </c>
      <c r="AF5" s="6">
        <v>19</v>
      </c>
      <c r="AG5" s="6">
        <f>AF5/AV5*100</f>
        <v>1.8199233716475096</v>
      </c>
      <c r="AH5" s="6">
        <v>17</v>
      </c>
      <c r="AI5" s="6">
        <f>AH5/AV5*100</f>
        <v>1.6283524904214559</v>
      </c>
      <c r="AJ5" s="6">
        <v>78</v>
      </c>
      <c r="AK5" s="6">
        <f>AJ5/AV5*100</f>
        <v>7.4712643678160928</v>
      </c>
      <c r="AL5" s="6">
        <v>41</v>
      </c>
      <c r="AM5" s="6">
        <f>AL5/AV5*100</f>
        <v>3.9272030651340994</v>
      </c>
      <c r="AN5" s="6">
        <v>38</v>
      </c>
      <c r="AO5" s="6">
        <f>AN5/AV5*100</f>
        <v>3.6398467432950192</v>
      </c>
      <c r="AR5" s="6">
        <v>19</v>
      </c>
      <c r="AS5" s="6">
        <f>AR5/AV5*100</f>
        <v>1.8199233716475096</v>
      </c>
      <c r="AT5" s="6">
        <v>27</v>
      </c>
      <c r="AU5" s="6">
        <f>AT5/AV5*100</f>
        <v>2.5862068965517242</v>
      </c>
      <c r="AV5" s="6">
        <v>1044</v>
      </c>
      <c r="AW5" s="6" t="s">
        <v>53</v>
      </c>
      <c r="AZ5" s="2"/>
    </row>
    <row r="6" spans="1:53">
      <c r="A6" s="6">
        <v>1997</v>
      </c>
      <c r="B6" s="6">
        <v>39</v>
      </c>
      <c r="C6" s="6">
        <f>B6/AV6*100</f>
        <v>6.8783068783068781</v>
      </c>
      <c r="D6" s="6">
        <v>22</v>
      </c>
      <c r="E6" s="6">
        <f>D6/AV6*100</f>
        <v>3.8800705467372132</v>
      </c>
      <c r="F6" s="6">
        <v>45</v>
      </c>
      <c r="G6" s="6">
        <f>F6/AV6*100</f>
        <v>7.9365079365079358</v>
      </c>
      <c r="H6" s="6">
        <v>64</v>
      </c>
      <c r="I6" s="6">
        <f>H6/AV6*100</f>
        <v>11.28747795414462</v>
      </c>
      <c r="J6" s="6">
        <v>90</v>
      </c>
      <c r="K6" s="6">
        <f>J6/AV6*100</f>
        <v>15.873015873015872</v>
      </c>
      <c r="L6" s="6">
        <v>8</v>
      </c>
      <c r="M6" s="6">
        <f>L6/AV6*100</f>
        <v>1.4109347442680775</v>
      </c>
      <c r="N6" s="6">
        <v>16</v>
      </c>
      <c r="O6" s="6">
        <f>N6/AV6*100</f>
        <v>2.821869488536155</v>
      </c>
      <c r="P6" s="6">
        <v>30</v>
      </c>
      <c r="Q6" s="6">
        <f>P6/AV6*100</f>
        <v>5.2910052910052912</v>
      </c>
      <c r="R6" s="6">
        <v>16</v>
      </c>
      <c r="S6" s="6">
        <f>R6/AV6*100</f>
        <v>2.821869488536155</v>
      </c>
      <c r="T6" s="6">
        <v>30</v>
      </c>
      <c r="U6" s="6">
        <f>T6/AV6*100</f>
        <v>5.2910052910052912</v>
      </c>
      <c r="V6" s="6">
        <v>20</v>
      </c>
      <c r="W6" s="6">
        <f>V6/AV6*100</f>
        <v>3.5273368606701938</v>
      </c>
      <c r="X6" s="6">
        <v>9</v>
      </c>
      <c r="Y6" s="6">
        <f>X6/AV6*100</f>
        <v>1.5873015873015872</v>
      </c>
      <c r="Z6" s="6">
        <v>23</v>
      </c>
      <c r="AA6" s="6">
        <f>Z6/AV6*100</f>
        <v>4.0564373897707231</v>
      </c>
      <c r="AB6" s="6">
        <v>9</v>
      </c>
      <c r="AC6" s="6">
        <f>AB6/AV6*100</f>
        <v>1.5873015873015872</v>
      </c>
      <c r="AD6" s="6">
        <v>31</v>
      </c>
      <c r="AE6" s="6">
        <f>AD6/AV6*100</f>
        <v>5.4673721340388006</v>
      </c>
      <c r="AF6" s="6">
        <v>9</v>
      </c>
      <c r="AG6" s="6">
        <f>AF6/AV6*100</f>
        <v>1.5873015873015872</v>
      </c>
      <c r="AH6" s="6">
        <v>6</v>
      </c>
      <c r="AI6" s="6">
        <f>AH6/AV6*100</f>
        <v>1.0582010582010581</v>
      </c>
      <c r="AJ6" s="6">
        <v>38</v>
      </c>
      <c r="AK6" s="6">
        <f>AJ6/AV6*100</f>
        <v>6.7019400352733687</v>
      </c>
      <c r="AL6" s="6">
        <v>15</v>
      </c>
      <c r="AM6" s="6">
        <f>AL6/AV6*100</f>
        <v>2.6455026455026456</v>
      </c>
      <c r="AN6" s="6">
        <v>23</v>
      </c>
      <c r="AO6" s="6">
        <f>AN6/AV6*100</f>
        <v>4.0564373897707231</v>
      </c>
      <c r="AR6" s="6">
        <v>10</v>
      </c>
      <c r="AS6" s="6">
        <f>AR6/AV6*100</f>
        <v>1.7636684303350969</v>
      </c>
      <c r="AT6" s="6">
        <v>14</v>
      </c>
      <c r="AU6" s="6">
        <f>AT6/AV6*100</f>
        <v>2.4691358024691357</v>
      </c>
      <c r="AV6" s="6">
        <v>567</v>
      </c>
      <c r="AW6" s="6" t="s">
        <v>53</v>
      </c>
      <c r="AZ6" s="2"/>
    </row>
    <row r="7" spans="1:53">
      <c r="A7" s="6">
        <v>1998</v>
      </c>
      <c r="B7" s="6">
        <v>32</v>
      </c>
      <c r="C7" s="6">
        <f>B7/AV7*100</f>
        <v>5.7142857142857144</v>
      </c>
      <c r="D7" s="6">
        <v>19</v>
      </c>
      <c r="E7" s="6">
        <f>D7/AV7*100</f>
        <v>3.3928571428571428</v>
      </c>
      <c r="F7" s="6">
        <v>52</v>
      </c>
      <c r="G7" s="6">
        <f>F7/AV7*100</f>
        <v>9.2857142857142865</v>
      </c>
      <c r="H7" s="6">
        <v>64</v>
      </c>
      <c r="I7" s="6">
        <f>H7/AV7*100</f>
        <v>11.428571428571429</v>
      </c>
      <c r="J7" s="6">
        <v>99</v>
      </c>
      <c r="K7" s="6">
        <f>J7/AV7*100</f>
        <v>17.678571428571431</v>
      </c>
      <c r="L7" s="6">
        <v>7</v>
      </c>
      <c r="M7" s="6">
        <f>L7/AV7*100</f>
        <v>1.25</v>
      </c>
      <c r="N7" s="6">
        <v>17</v>
      </c>
      <c r="O7" s="6">
        <f>N7/AV7*100</f>
        <v>3.0357142857142856</v>
      </c>
      <c r="P7" s="6">
        <v>27</v>
      </c>
      <c r="Q7" s="6">
        <f>P7/AV7*100</f>
        <v>4.8214285714285721</v>
      </c>
      <c r="R7" s="6">
        <v>17</v>
      </c>
      <c r="S7" s="6">
        <f>R7/AV7*100</f>
        <v>3.0357142857142856</v>
      </c>
      <c r="T7" s="6">
        <v>27</v>
      </c>
      <c r="U7" s="6">
        <f>T7/AV7*100</f>
        <v>4.8214285714285721</v>
      </c>
      <c r="V7" s="6">
        <v>14</v>
      </c>
      <c r="W7" s="6">
        <f>V7/AV7*100</f>
        <v>2.5</v>
      </c>
      <c r="X7" s="6">
        <v>8</v>
      </c>
      <c r="Y7" s="6">
        <f>X7/AV7*100</f>
        <v>1.4285714285714286</v>
      </c>
      <c r="Z7" s="6">
        <v>24</v>
      </c>
      <c r="AA7" s="6">
        <f>Z7/AV7*100</f>
        <v>4.2857142857142856</v>
      </c>
      <c r="AB7" s="6">
        <v>12</v>
      </c>
      <c r="AC7" s="6">
        <f>AB7/AV7*100</f>
        <v>2.1428571428571428</v>
      </c>
      <c r="AD7" s="6">
        <v>33</v>
      </c>
      <c r="AE7" s="6">
        <f>AD7/AV7*100</f>
        <v>5.8928571428571423</v>
      </c>
      <c r="AF7" s="6">
        <v>6</v>
      </c>
      <c r="AG7" s="6">
        <f>AF7/AV7*100</f>
        <v>1.0714285714285714</v>
      </c>
      <c r="AH7" s="6">
        <v>7</v>
      </c>
      <c r="AI7" s="6">
        <f>AH7/AV7*100</f>
        <v>1.25</v>
      </c>
      <c r="AJ7" s="6">
        <v>34</v>
      </c>
      <c r="AK7" s="6">
        <f>AJ7/AV7*100</f>
        <v>6.0714285714285712</v>
      </c>
      <c r="AL7" s="6">
        <v>11</v>
      </c>
      <c r="AM7" s="6">
        <f>AL7/AV7*100</f>
        <v>1.9642857142857142</v>
      </c>
      <c r="AN7" s="6">
        <v>29</v>
      </c>
      <c r="AO7" s="6">
        <f>AN7/AV7*100</f>
        <v>5.1785714285714288</v>
      </c>
      <c r="AR7" s="6">
        <v>9</v>
      </c>
      <c r="AS7" s="6">
        <f>AR7/AV7*100</f>
        <v>1.607142857142857</v>
      </c>
      <c r="AT7" s="6">
        <v>12</v>
      </c>
      <c r="AU7" s="6">
        <f>AT7/AV7*100</f>
        <v>2.1428571428571428</v>
      </c>
      <c r="AV7" s="6">
        <v>560</v>
      </c>
      <c r="AW7" s="6" t="s">
        <v>53</v>
      </c>
      <c r="AZ7" s="2"/>
    </row>
    <row r="8" spans="1:53">
      <c r="A8" s="6">
        <v>1999</v>
      </c>
      <c r="B8" s="6">
        <v>41</v>
      </c>
      <c r="C8" s="6">
        <f>B8/AV8*100</f>
        <v>6.9373942470389167</v>
      </c>
      <c r="D8" s="6">
        <v>21</v>
      </c>
      <c r="E8" s="6">
        <f>D8/AV8*100</f>
        <v>3.5532994923857872</v>
      </c>
      <c r="F8" s="6">
        <v>54</v>
      </c>
      <c r="G8" s="6">
        <f>F8/AV8*100</f>
        <v>9.1370558375634516</v>
      </c>
      <c r="H8" s="6">
        <v>64</v>
      </c>
      <c r="I8" s="6">
        <f>H8/AV8*100</f>
        <v>10.829103214890017</v>
      </c>
      <c r="J8" s="6">
        <v>105</v>
      </c>
      <c r="K8" s="6">
        <f>J8/AV8*100</f>
        <v>17.766497461928935</v>
      </c>
      <c r="L8" s="6">
        <v>10</v>
      </c>
      <c r="M8" s="6">
        <f>L8/AV8*100</f>
        <v>1.6920473773265652</v>
      </c>
      <c r="N8" s="6">
        <v>23</v>
      </c>
      <c r="O8" s="6">
        <f>N8/AV8*100</f>
        <v>3.8917089678511001</v>
      </c>
      <c r="P8" s="6">
        <v>27</v>
      </c>
      <c r="Q8" s="6">
        <f>P8/AV8*100</f>
        <v>4.5685279187817258</v>
      </c>
      <c r="R8" s="6">
        <v>16</v>
      </c>
      <c r="S8" s="6">
        <f>R8/AV8*100</f>
        <v>2.7072758037225042</v>
      </c>
      <c r="T8" s="6">
        <v>33</v>
      </c>
      <c r="U8" s="6">
        <f>T8/AV8*100</f>
        <v>5.5837563451776653</v>
      </c>
      <c r="V8" s="6">
        <v>10</v>
      </c>
      <c r="W8" s="6">
        <f>V8/AV8*100</f>
        <v>1.6920473773265652</v>
      </c>
      <c r="X8" s="6">
        <v>7</v>
      </c>
      <c r="Y8" s="6">
        <f>X8/AV8*100</f>
        <v>1.1844331641285957</v>
      </c>
      <c r="Z8" s="6">
        <v>22</v>
      </c>
      <c r="AA8" s="6">
        <f>Z8/AV8*100</f>
        <v>3.7225042301184432</v>
      </c>
      <c r="AB8" s="6">
        <v>10</v>
      </c>
      <c r="AC8" s="6">
        <f>AB8/AV8*100</f>
        <v>1.6920473773265652</v>
      </c>
      <c r="AD8" s="6">
        <v>37</v>
      </c>
      <c r="AE8" s="6">
        <f>AD8/AV8*100</f>
        <v>6.260575296108291</v>
      </c>
      <c r="AF8" s="6">
        <v>8</v>
      </c>
      <c r="AG8" s="6">
        <f>AF8/AV8*100</f>
        <v>1.3536379018612521</v>
      </c>
      <c r="AH8" s="6">
        <v>5</v>
      </c>
      <c r="AI8" s="6">
        <f>AH8/AV8*100</f>
        <v>0.84602368866328259</v>
      </c>
      <c r="AJ8" s="6">
        <v>39</v>
      </c>
      <c r="AK8" s="6">
        <f>AJ8/AV8*100</f>
        <v>6.5989847715736047</v>
      </c>
      <c r="AL8" s="6">
        <v>9</v>
      </c>
      <c r="AM8" s="6">
        <f>AL8/AV8*100</f>
        <v>1.5228426395939088</v>
      </c>
      <c r="AN8" s="6">
        <v>27</v>
      </c>
      <c r="AO8" s="6">
        <f>AN8/AV8*100</f>
        <v>4.5685279187817258</v>
      </c>
      <c r="AR8" s="6">
        <v>10</v>
      </c>
      <c r="AS8" s="6">
        <f>AR8/AV8*100</f>
        <v>1.6920473773265652</v>
      </c>
      <c r="AT8" s="6">
        <v>13</v>
      </c>
      <c r="AU8" s="6">
        <f>AT8/AV8*100</f>
        <v>2.1996615905245349</v>
      </c>
      <c r="AV8" s="6">
        <v>591</v>
      </c>
      <c r="AW8" s="6" t="s">
        <v>53</v>
      </c>
      <c r="AZ8" s="2"/>
    </row>
    <row r="9" spans="1:53">
      <c r="A9" s="6">
        <v>2000</v>
      </c>
      <c r="B9" s="6">
        <v>34</v>
      </c>
      <c r="C9" s="6">
        <f>B9/AV9*100</f>
        <v>4.6767537826685013</v>
      </c>
      <c r="D9" s="6">
        <v>27</v>
      </c>
      <c r="E9" s="6">
        <f>D9/AV9*100</f>
        <v>3.7138927097661623</v>
      </c>
      <c r="F9" s="6">
        <v>65</v>
      </c>
      <c r="G9" s="6">
        <f>F9/AV9*100</f>
        <v>8.9408528198074286</v>
      </c>
      <c r="H9" s="6">
        <v>74</v>
      </c>
      <c r="I9" s="6">
        <f>H9/AV9*100</f>
        <v>10.178817056396149</v>
      </c>
      <c r="J9" s="6">
        <v>151</v>
      </c>
      <c r="K9" s="6">
        <f>J9/AV9*100</f>
        <v>20.770288858321869</v>
      </c>
      <c r="L9" s="6">
        <v>5</v>
      </c>
      <c r="M9" s="6">
        <f>L9/AV9*100</f>
        <v>0.68775790921595592</v>
      </c>
      <c r="N9" s="6">
        <v>25</v>
      </c>
      <c r="O9" s="6">
        <f>N9/AV9*100</f>
        <v>3.4387895460797799</v>
      </c>
      <c r="P9" s="6">
        <v>37</v>
      </c>
      <c r="Q9" s="6">
        <f>P9/AV9*100</f>
        <v>5.0894085281980743</v>
      </c>
      <c r="R9" s="6">
        <v>24</v>
      </c>
      <c r="S9" s="6">
        <f>R9/AV9*100</f>
        <v>3.3012379642365883</v>
      </c>
      <c r="T9" s="6">
        <v>38</v>
      </c>
      <c r="U9" s="6">
        <f>T9/AV9*100</f>
        <v>5.2269601100412659</v>
      </c>
      <c r="V9" s="6">
        <v>19</v>
      </c>
      <c r="W9" s="6">
        <f>V9/AV9*100</f>
        <v>2.613480055020633</v>
      </c>
      <c r="X9" s="6">
        <v>8</v>
      </c>
      <c r="Y9" s="6">
        <f>X9/AV9*100</f>
        <v>1.1004126547455295</v>
      </c>
      <c r="Z9" s="6">
        <v>22</v>
      </c>
      <c r="AA9" s="6">
        <f>Z9/AV9*100</f>
        <v>3.0261348005502064</v>
      </c>
      <c r="AB9" s="6">
        <v>13</v>
      </c>
      <c r="AC9" s="6">
        <f>AB9/AV9*100</f>
        <v>1.7881705639614855</v>
      </c>
      <c r="AD9" s="6">
        <v>45</v>
      </c>
      <c r="AE9" s="6">
        <f>AD9/AV9*100</f>
        <v>6.1898211829436036</v>
      </c>
      <c r="AF9" s="6">
        <v>11</v>
      </c>
      <c r="AG9" s="6">
        <f>AF9/AV9*100</f>
        <v>1.5130674002751032</v>
      </c>
      <c r="AH9" s="6">
        <v>7</v>
      </c>
      <c r="AI9" s="6">
        <f>AH9/AV9*100</f>
        <v>0.96286107290233847</v>
      </c>
      <c r="AJ9" s="6">
        <v>47</v>
      </c>
      <c r="AK9" s="6">
        <f>AJ9/AV9*100</f>
        <v>6.4649243466299868</v>
      </c>
      <c r="AL9" s="6">
        <v>13</v>
      </c>
      <c r="AM9" s="6">
        <f>AL9/AV9*100</f>
        <v>1.7881705639614855</v>
      </c>
      <c r="AN9" s="6">
        <v>35</v>
      </c>
      <c r="AO9" s="6">
        <f>AN9/AV9*100</f>
        <v>4.814305364511692</v>
      </c>
      <c r="AR9" s="6">
        <v>13</v>
      </c>
      <c r="AS9" s="6">
        <f>AR9/AV9*100</f>
        <v>1.7881705639614855</v>
      </c>
      <c r="AT9" s="6">
        <v>14</v>
      </c>
      <c r="AU9" s="6">
        <f>AT9/AV9*100</f>
        <v>1.9257221458046769</v>
      </c>
      <c r="AV9" s="6">
        <v>727</v>
      </c>
      <c r="AW9" s="6" t="s">
        <v>70</v>
      </c>
      <c r="AZ9" s="2"/>
    </row>
    <row r="10" spans="1:53">
      <c r="A10" s="6">
        <v>2001</v>
      </c>
      <c r="B10" s="6">
        <v>32</v>
      </c>
      <c r="C10" s="6">
        <f>B10/AV10*100</f>
        <v>3.7825059101654848</v>
      </c>
      <c r="D10" s="6">
        <v>33</v>
      </c>
      <c r="E10" s="6">
        <f>D10/AV10*100</f>
        <v>3.9007092198581561</v>
      </c>
      <c r="F10" s="6">
        <v>71</v>
      </c>
      <c r="G10" s="6">
        <f>F10/AV10*100</f>
        <v>8.3924349881796694</v>
      </c>
      <c r="H10" s="6">
        <v>72</v>
      </c>
      <c r="I10" s="6">
        <f>H10/AV10*100</f>
        <v>8.5106382978723403</v>
      </c>
      <c r="J10" s="6">
        <v>149</v>
      </c>
      <c r="K10" s="6">
        <f>J10/AV10*100</f>
        <v>17.612293144208039</v>
      </c>
      <c r="L10" s="6">
        <v>14</v>
      </c>
      <c r="M10" s="6">
        <f>L10/AV10*100</f>
        <v>1.6548463356973995</v>
      </c>
      <c r="N10" s="6">
        <v>31</v>
      </c>
      <c r="O10" s="6">
        <f>N10/AV10*100</f>
        <v>3.664302600472813</v>
      </c>
      <c r="P10" s="6">
        <v>52</v>
      </c>
      <c r="Q10" s="6">
        <f>P10/AV10*100</f>
        <v>6.1465721040189125</v>
      </c>
      <c r="R10" s="6">
        <v>29</v>
      </c>
      <c r="S10" s="6">
        <f>R10/AV10*100</f>
        <v>3.4278959810874707</v>
      </c>
      <c r="T10" s="6">
        <v>46</v>
      </c>
      <c r="U10" s="6">
        <f>T10/AV10*100</f>
        <v>5.4373522458628845</v>
      </c>
      <c r="V10" s="6">
        <v>31</v>
      </c>
      <c r="W10" s="6">
        <f>V10/AV10*100</f>
        <v>3.664302600472813</v>
      </c>
      <c r="X10" s="6">
        <v>10</v>
      </c>
      <c r="Y10" s="6">
        <f>X10/AV10*100</f>
        <v>1.1820330969267139</v>
      </c>
      <c r="Z10" s="6">
        <v>36</v>
      </c>
      <c r="AA10" s="6">
        <f>Z10/AV10*100</f>
        <v>4.2553191489361701</v>
      </c>
      <c r="AB10" s="6">
        <v>16</v>
      </c>
      <c r="AC10" s="6">
        <f>AB10/AV10*100</f>
        <v>1.8912529550827424</v>
      </c>
      <c r="AD10" s="6">
        <v>50</v>
      </c>
      <c r="AE10" s="6">
        <f>AD10/AV10*100</f>
        <v>5.9101654846335698</v>
      </c>
      <c r="AF10" s="6">
        <v>15</v>
      </c>
      <c r="AG10" s="6">
        <f>AF10/AV10*100</f>
        <v>1.773049645390071</v>
      </c>
      <c r="AH10" s="6">
        <v>6</v>
      </c>
      <c r="AI10" s="6">
        <f>AH10/AV10*100</f>
        <v>0.70921985815602839</v>
      </c>
      <c r="AJ10" s="6">
        <v>59</v>
      </c>
      <c r="AK10" s="6">
        <f>AJ10/AV10*100</f>
        <v>6.9739952718676124</v>
      </c>
      <c r="AL10" s="6">
        <v>15</v>
      </c>
      <c r="AM10" s="6">
        <f>AL10/AV10*100</f>
        <v>1.773049645390071</v>
      </c>
      <c r="AN10" s="6">
        <v>42</v>
      </c>
      <c r="AO10" s="6">
        <f>AN10/AV10*100</f>
        <v>4.9645390070921991</v>
      </c>
      <c r="AR10" s="6">
        <v>14</v>
      </c>
      <c r="AS10" s="6">
        <f>AR10/AV10*100</f>
        <v>1.6548463356973995</v>
      </c>
      <c r="AT10" s="6">
        <v>23</v>
      </c>
      <c r="AU10" s="6">
        <f>AT10/AV10*100</f>
        <v>2.7186761229314422</v>
      </c>
      <c r="AV10" s="6">
        <v>846</v>
      </c>
      <c r="AW10" s="6" t="s">
        <v>53</v>
      </c>
      <c r="AZ10" s="2"/>
    </row>
    <row r="11" spans="1:53">
      <c r="A11" s="6">
        <v>2002</v>
      </c>
      <c r="B11" s="6">
        <v>39</v>
      </c>
      <c r="C11" s="6">
        <f>B11/AV11*100</f>
        <v>3.8348082595870205</v>
      </c>
      <c r="D11" s="6">
        <v>32</v>
      </c>
      <c r="E11" s="6">
        <f>D11/AV11*100</f>
        <v>3.1465093411996068</v>
      </c>
      <c r="F11" s="6">
        <v>90</v>
      </c>
      <c r="G11" s="6">
        <f>F11/AV11*100</f>
        <v>8.8495575221238933</v>
      </c>
      <c r="H11" s="6">
        <v>78</v>
      </c>
      <c r="I11" s="6">
        <f>H11/AV11*100</f>
        <v>7.6696165191740411</v>
      </c>
      <c r="J11" s="6">
        <v>190</v>
      </c>
      <c r="K11" s="6">
        <f>J11/AV11*100</f>
        <v>18.682399213372662</v>
      </c>
      <c r="L11" s="6">
        <v>18</v>
      </c>
      <c r="M11" s="6">
        <f>L11/AV11*100</f>
        <v>1.7699115044247788</v>
      </c>
      <c r="N11" s="6">
        <v>53</v>
      </c>
      <c r="O11" s="6">
        <f>N11/AV11*100</f>
        <v>5.2114060963618485</v>
      </c>
      <c r="P11" s="6">
        <v>63</v>
      </c>
      <c r="Q11" s="6">
        <f>P11/AV11*100</f>
        <v>6.1946902654867255</v>
      </c>
      <c r="R11" s="6">
        <v>24</v>
      </c>
      <c r="S11" s="6">
        <f>R11/AV11*100</f>
        <v>2.359882005899705</v>
      </c>
      <c r="T11" s="6">
        <v>58</v>
      </c>
      <c r="U11" s="6">
        <f>T11/AV11*100</f>
        <v>5.703048180924287</v>
      </c>
      <c r="V11" s="6">
        <v>32</v>
      </c>
      <c r="W11" s="6">
        <f>V11/AV11*100</f>
        <v>3.1465093411996068</v>
      </c>
      <c r="X11" s="6">
        <v>9</v>
      </c>
      <c r="Y11" s="6">
        <f>X11/AV11*100</f>
        <v>0.88495575221238942</v>
      </c>
      <c r="Z11" s="6">
        <v>33</v>
      </c>
      <c r="AA11" s="6">
        <f>Z11/AV11*100</f>
        <v>3.2448377581120944</v>
      </c>
      <c r="AB11" s="6">
        <v>20</v>
      </c>
      <c r="AC11" s="6">
        <f>AB11/AV11*100</f>
        <v>1.9665683382497541</v>
      </c>
      <c r="AD11" s="6">
        <v>59</v>
      </c>
      <c r="AE11" s="6">
        <f>AD11/AV11*100</f>
        <v>5.8013765978367751</v>
      </c>
      <c r="AF11" s="6">
        <v>13</v>
      </c>
      <c r="AG11" s="6">
        <f>AF11/AV11*100</f>
        <v>1.2782694198623401</v>
      </c>
      <c r="AH11" s="6">
        <v>7</v>
      </c>
      <c r="AI11" s="6">
        <f>AH11/AV11*100</f>
        <v>0.68829891838741397</v>
      </c>
      <c r="AJ11" s="6">
        <v>76</v>
      </c>
      <c r="AK11" s="6">
        <f>AJ11/AV11*100</f>
        <v>7.4729596853490659</v>
      </c>
      <c r="AL11" s="6">
        <v>19</v>
      </c>
      <c r="AM11" s="6">
        <f>AL11/AV11*100</f>
        <v>1.8682399213372665</v>
      </c>
      <c r="AN11" s="6">
        <v>54</v>
      </c>
      <c r="AO11" s="6">
        <f>AN11/AV11*100</f>
        <v>5.3097345132743365</v>
      </c>
      <c r="AR11" s="6">
        <v>18</v>
      </c>
      <c r="AS11" s="6">
        <f>AR11/AV11*100</f>
        <v>1.7699115044247788</v>
      </c>
      <c r="AT11" s="6">
        <v>32</v>
      </c>
      <c r="AU11" s="6">
        <f>AT11/AV11*100</f>
        <v>3.1465093411996068</v>
      </c>
      <c r="AV11" s="6">
        <v>1017</v>
      </c>
      <c r="AW11" s="6" t="s">
        <v>53</v>
      </c>
      <c r="AZ11" s="2"/>
    </row>
    <row r="12" spans="1:53">
      <c r="A12" s="6">
        <v>2003</v>
      </c>
      <c r="B12" s="6">
        <v>34</v>
      </c>
      <c r="C12" s="6">
        <f>B12/AV12*100</f>
        <v>3.4447821681864235</v>
      </c>
      <c r="D12" s="6">
        <v>28</v>
      </c>
      <c r="E12" s="6">
        <f>D12/AV12*100</f>
        <v>2.8368794326241136</v>
      </c>
      <c r="F12" s="6">
        <v>80</v>
      </c>
      <c r="G12" s="6">
        <f>F12/AV12*100</f>
        <v>8.1053698074974676</v>
      </c>
      <c r="H12" s="6">
        <v>76</v>
      </c>
      <c r="I12" s="6">
        <f>H12/AV12*100</f>
        <v>7.700101317122594</v>
      </c>
      <c r="J12" s="6">
        <v>147</v>
      </c>
      <c r="K12" s="6">
        <f>J12/AV12*100</f>
        <v>14.893617021276595</v>
      </c>
      <c r="L12" s="6">
        <v>19</v>
      </c>
      <c r="M12" s="6">
        <f>L12/AV12*100</f>
        <v>1.9250253292806485</v>
      </c>
      <c r="N12" s="6">
        <v>55</v>
      </c>
      <c r="O12" s="6">
        <f>N12/AV12*100</f>
        <v>5.572441742654509</v>
      </c>
      <c r="P12" s="6">
        <v>80</v>
      </c>
      <c r="Q12" s="6">
        <f>P12/AV12*100</f>
        <v>8.1053698074974676</v>
      </c>
      <c r="R12" s="6">
        <v>38</v>
      </c>
      <c r="S12" s="6">
        <f>R12/AV12*100</f>
        <v>3.850050658561297</v>
      </c>
      <c r="T12" s="6">
        <v>65</v>
      </c>
      <c r="U12" s="6">
        <f>T12/AV12*100</f>
        <v>6.5856129685916915</v>
      </c>
      <c r="V12" s="6">
        <v>29</v>
      </c>
      <c r="W12" s="6">
        <f>V12/AV12*100</f>
        <v>2.9381965552178317</v>
      </c>
      <c r="X12" s="6">
        <v>10</v>
      </c>
      <c r="Y12" s="6">
        <f>X12/AV12*100</f>
        <v>1.0131712259371835</v>
      </c>
      <c r="Z12" s="6">
        <v>33</v>
      </c>
      <c r="AA12" s="6">
        <f>Z12/AV12*100</f>
        <v>3.3434650455927049</v>
      </c>
      <c r="AB12" s="6">
        <v>20</v>
      </c>
      <c r="AC12" s="6">
        <f>AB12/AV12*100</f>
        <v>2.0263424518743669</v>
      </c>
      <c r="AD12" s="6">
        <v>55</v>
      </c>
      <c r="AE12" s="6">
        <f>AD12/AV12*100</f>
        <v>5.572441742654509</v>
      </c>
      <c r="AF12" s="6">
        <v>15</v>
      </c>
      <c r="AG12" s="6">
        <f>AF12/AV12*100</f>
        <v>1.5197568389057752</v>
      </c>
      <c r="AH12" s="6">
        <v>7</v>
      </c>
      <c r="AI12" s="6">
        <f>AH12/AV12*100</f>
        <v>0.70921985815602839</v>
      </c>
      <c r="AJ12" s="6">
        <v>70</v>
      </c>
      <c r="AK12" s="6">
        <f>AJ12/AV12*100</f>
        <v>7.0921985815602842</v>
      </c>
      <c r="AL12" s="6">
        <v>21</v>
      </c>
      <c r="AM12" s="6">
        <f>AL12/AV12*100</f>
        <v>2.1276595744680851</v>
      </c>
      <c r="AN12" s="6">
        <v>55</v>
      </c>
      <c r="AO12" s="6">
        <f>AN12/AV12*100</f>
        <v>5.572441742654509</v>
      </c>
      <c r="AR12" s="6">
        <v>20</v>
      </c>
      <c r="AS12" s="6">
        <f>AR12/AV12*100</f>
        <v>2.0263424518743669</v>
      </c>
      <c r="AT12" s="6">
        <v>30</v>
      </c>
      <c r="AU12" s="6">
        <f>AT12/AV12*100</f>
        <v>3.0395136778115504</v>
      </c>
      <c r="AV12" s="6">
        <v>987</v>
      </c>
      <c r="AW12" s="6" t="s">
        <v>53</v>
      </c>
      <c r="AZ12" s="2"/>
    </row>
    <row r="13" spans="1:53">
      <c r="A13" s="6">
        <v>2004</v>
      </c>
      <c r="B13" s="6">
        <v>44</v>
      </c>
      <c r="C13" s="6">
        <f>B13/AV13*100</f>
        <v>4.0778498609823908</v>
      </c>
      <c r="D13" s="6">
        <v>33</v>
      </c>
      <c r="E13" s="6">
        <f>D13/AV13*100</f>
        <v>3.0583873957367933</v>
      </c>
      <c r="F13" s="6">
        <v>85</v>
      </c>
      <c r="G13" s="6">
        <f>F13/AV13*100</f>
        <v>7.8776645041705287</v>
      </c>
      <c r="H13" s="6">
        <v>96</v>
      </c>
      <c r="I13" s="6">
        <f>H13/AV13*100</f>
        <v>8.8971269694161261</v>
      </c>
      <c r="J13" s="6">
        <v>123</v>
      </c>
      <c r="K13" s="6">
        <f>J13/AV13*100</f>
        <v>11.399443929564411</v>
      </c>
      <c r="L13" s="6">
        <v>24</v>
      </c>
      <c r="M13" s="6">
        <f>L13/AV13*100</f>
        <v>2.2242817423540315</v>
      </c>
      <c r="N13" s="6">
        <v>61</v>
      </c>
      <c r="O13" s="6">
        <f>N13/AV13*100</f>
        <v>5.6533827618164967</v>
      </c>
      <c r="P13" s="6">
        <v>91</v>
      </c>
      <c r="Q13" s="6">
        <f>P13/AV13*100</f>
        <v>8.4337349397590362</v>
      </c>
      <c r="R13" s="6">
        <v>35</v>
      </c>
      <c r="S13" s="6">
        <f>R13/AV13*100</f>
        <v>3.243744207599629</v>
      </c>
      <c r="T13" s="6">
        <v>60</v>
      </c>
      <c r="U13" s="6">
        <f>T13/AV13*100</f>
        <v>5.5607043558850791</v>
      </c>
      <c r="V13" s="6">
        <v>30</v>
      </c>
      <c r="W13" s="6">
        <f>V13/AV13*100</f>
        <v>2.7803521779425395</v>
      </c>
      <c r="X13" s="6">
        <v>17</v>
      </c>
      <c r="Y13" s="6">
        <f>X13/AV13*100</f>
        <v>1.5755329008341055</v>
      </c>
      <c r="Z13" s="6">
        <v>44</v>
      </c>
      <c r="AA13" s="6">
        <f>Z13/AV13*100</f>
        <v>4.0778498609823908</v>
      </c>
      <c r="AB13" s="6">
        <v>27</v>
      </c>
      <c r="AC13" s="6">
        <f>AB13/AV13*100</f>
        <v>2.5023169601482853</v>
      </c>
      <c r="AD13" s="6">
        <v>57</v>
      </c>
      <c r="AE13" s="6">
        <f>AD13/AV13*100</f>
        <v>5.2826691380908253</v>
      </c>
      <c r="AF13" s="6">
        <v>16</v>
      </c>
      <c r="AG13" s="6">
        <f>AF13/AV13*100</f>
        <v>1.4828544949026876</v>
      </c>
      <c r="AH13" s="6">
        <v>9</v>
      </c>
      <c r="AI13" s="6">
        <f>AH13/AV13*100</f>
        <v>0.83410565338276188</v>
      </c>
      <c r="AJ13" s="6">
        <v>81</v>
      </c>
      <c r="AK13" s="6">
        <f>AJ13/AV13*100</f>
        <v>7.5069508804448573</v>
      </c>
      <c r="AL13" s="6">
        <v>26</v>
      </c>
      <c r="AM13" s="6">
        <f>AL13/AV13*100</f>
        <v>2.4096385542168677</v>
      </c>
      <c r="AN13" s="6">
        <v>63</v>
      </c>
      <c r="AO13" s="6">
        <f>AN13/AV13*100</f>
        <v>5.8387395736793328</v>
      </c>
      <c r="AR13" s="6">
        <v>23</v>
      </c>
      <c r="AS13" s="6">
        <f>AR13/AV13*100</f>
        <v>2.1316033364226139</v>
      </c>
      <c r="AT13" s="6">
        <v>34</v>
      </c>
      <c r="AU13" s="6">
        <f>AT13/AV13*100</f>
        <v>3.1510658016682109</v>
      </c>
      <c r="AV13" s="6">
        <v>1079</v>
      </c>
      <c r="AW13" s="6" t="s">
        <v>72</v>
      </c>
      <c r="AZ13" s="2"/>
    </row>
    <row r="14" spans="1:53">
      <c r="A14" s="6">
        <v>2005</v>
      </c>
      <c r="B14" s="6">
        <v>41</v>
      </c>
      <c r="C14" s="6">
        <f>B14/AV14*100</f>
        <v>3.4367141659681475</v>
      </c>
      <c r="D14" s="6">
        <v>43</v>
      </c>
      <c r="E14" s="6">
        <f>D14/AV14*100</f>
        <v>3.6043587594300082</v>
      </c>
      <c r="F14" s="6">
        <v>98</v>
      </c>
      <c r="G14" s="6">
        <f>F14/AV14*100</f>
        <v>8.2145850796311812</v>
      </c>
      <c r="H14" s="6">
        <v>105</v>
      </c>
      <c r="I14" s="6">
        <f>H14/AV14*100</f>
        <v>8.8013411567476947</v>
      </c>
      <c r="J14" s="6">
        <v>146</v>
      </c>
      <c r="K14" s="6">
        <f>J14/AV14*100</f>
        <v>12.238055322715843</v>
      </c>
      <c r="L14" s="6">
        <v>30</v>
      </c>
      <c r="M14" s="6">
        <f>L14/AV14*100</f>
        <v>2.5146689019279127</v>
      </c>
      <c r="N14" s="6">
        <v>58</v>
      </c>
      <c r="O14" s="6">
        <f>N14/AV14*100</f>
        <v>4.8616932103939652</v>
      </c>
      <c r="P14" s="6">
        <v>93</v>
      </c>
      <c r="Q14" s="6">
        <f>P14/AV14*100</f>
        <v>7.7954735959765289</v>
      </c>
      <c r="R14" s="6">
        <v>35</v>
      </c>
      <c r="S14" s="6">
        <f>R14/AV14*100</f>
        <v>2.933780385582565</v>
      </c>
      <c r="T14" s="6">
        <v>77</v>
      </c>
      <c r="U14" s="6">
        <f>T14/AV14*100</f>
        <v>6.4543168482816426</v>
      </c>
      <c r="V14" s="6">
        <v>37</v>
      </c>
      <c r="W14" s="6">
        <f>V14/AV14*100</f>
        <v>3.1014249790444257</v>
      </c>
      <c r="X14" s="6">
        <v>18</v>
      </c>
      <c r="Y14" s="6">
        <f>X14/AV14*100</f>
        <v>1.5088013411567478</v>
      </c>
      <c r="Z14" s="6">
        <v>47</v>
      </c>
      <c r="AA14" s="6">
        <f>Z14/AV14*100</f>
        <v>3.9396479463537304</v>
      </c>
      <c r="AB14" s="6">
        <v>27</v>
      </c>
      <c r="AC14" s="6">
        <f>AB14/AV14*100</f>
        <v>2.2632020117351215</v>
      </c>
      <c r="AD14" s="6">
        <v>58</v>
      </c>
      <c r="AE14" s="6">
        <f>AD14/AV14*100</f>
        <v>4.8616932103939652</v>
      </c>
      <c r="AF14" s="6">
        <v>21</v>
      </c>
      <c r="AG14" s="6">
        <f>AF14/AV14*100</f>
        <v>1.760268231349539</v>
      </c>
      <c r="AH14" s="6">
        <v>10</v>
      </c>
      <c r="AI14" s="6">
        <f>AH14/AV14*100</f>
        <v>0.83822296730930423</v>
      </c>
      <c r="AJ14" s="6">
        <v>86</v>
      </c>
      <c r="AK14" s="6">
        <f>AJ14/AV14*100</f>
        <v>7.2087175188600163</v>
      </c>
      <c r="AL14" s="6">
        <v>31</v>
      </c>
      <c r="AM14" s="6">
        <f>AL14/AV14*100</f>
        <v>2.5984911986588433</v>
      </c>
      <c r="AN14" s="6">
        <v>69</v>
      </c>
      <c r="AO14" s="6">
        <f>AN14/AV14*100</f>
        <v>5.7837384744342</v>
      </c>
      <c r="AR14" s="6">
        <v>25</v>
      </c>
      <c r="AS14" s="6">
        <f>AR14/AV14*100</f>
        <v>2.0955574182732608</v>
      </c>
      <c r="AT14" s="6">
        <v>38</v>
      </c>
      <c r="AU14" s="6">
        <f>AT14/AV14*100</f>
        <v>3.1852472757753563</v>
      </c>
      <c r="AV14" s="6">
        <v>1193</v>
      </c>
      <c r="AW14" s="6" t="s">
        <v>74</v>
      </c>
      <c r="AZ14" s="2"/>
    </row>
    <row r="15" spans="1:53">
      <c r="A15" s="6">
        <v>2006</v>
      </c>
      <c r="B15" s="6">
        <v>52</v>
      </c>
      <c r="C15" s="6">
        <f>B15/AV15*100</f>
        <v>3.9573820395738202</v>
      </c>
      <c r="D15" s="6">
        <v>45</v>
      </c>
      <c r="E15" s="6">
        <f>D15/AV15*100</f>
        <v>3.4246575342465753</v>
      </c>
      <c r="F15" s="6">
        <v>105</v>
      </c>
      <c r="G15" s="6">
        <f>F15/AV15*100</f>
        <v>7.9908675799086755</v>
      </c>
      <c r="H15" s="6">
        <v>105</v>
      </c>
      <c r="I15" s="6">
        <f>H15/AV15*100</f>
        <v>7.9908675799086755</v>
      </c>
      <c r="J15" s="6">
        <v>164</v>
      </c>
      <c r="K15" s="6">
        <f>J15/AV15*100</f>
        <v>12.480974124809741</v>
      </c>
      <c r="L15" s="6">
        <v>26</v>
      </c>
      <c r="M15" s="6">
        <f>L15/AV15*100</f>
        <v>1.9786910197869101</v>
      </c>
      <c r="N15" s="6">
        <v>66</v>
      </c>
      <c r="O15" s="6">
        <f>N15/AV15*100</f>
        <v>5.0228310502283104</v>
      </c>
      <c r="P15" s="6">
        <v>104</v>
      </c>
      <c r="Q15" s="6">
        <f>P15/AV15*100</f>
        <v>7.9147640791476404</v>
      </c>
      <c r="R15" s="6">
        <v>42</v>
      </c>
      <c r="S15" s="6">
        <f>R15/AV15*100</f>
        <v>3.1963470319634704</v>
      </c>
      <c r="T15" s="6">
        <v>83</v>
      </c>
      <c r="U15" s="6">
        <f>T15/AV15*100</f>
        <v>6.3165905631659056</v>
      </c>
      <c r="V15" s="6">
        <v>42</v>
      </c>
      <c r="W15" s="6">
        <f>V15/AV15*100</f>
        <v>3.1963470319634704</v>
      </c>
      <c r="X15" s="6">
        <v>16</v>
      </c>
      <c r="Y15" s="6">
        <f>X15/AV15*100</f>
        <v>1.2176560121765601</v>
      </c>
      <c r="Z15" s="6">
        <v>50</v>
      </c>
      <c r="AA15" s="6">
        <f>Z15/AV15*100</f>
        <v>3.8051750380517504</v>
      </c>
      <c r="AB15" s="6">
        <v>31</v>
      </c>
      <c r="AC15" s="6">
        <f>AB15/AV15*100</f>
        <v>2.359208523592085</v>
      </c>
      <c r="AD15" s="6">
        <v>66</v>
      </c>
      <c r="AE15" s="6">
        <f>AD15/AV15*100</f>
        <v>5.0228310502283104</v>
      </c>
      <c r="AF15" s="6">
        <v>22</v>
      </c>
      <c r="AG15" s="6">
        <f>AF15/AV15*100</f>
        <v>1.6742770167427701</v>
      </c>
      <c r="AH15" s="6">
        <v>11</v>
      </c>
      <c r="AI15" s="6">
        <f>AH15/AV15*100</f>
        <v>0.83713850837138504</v>
      </c>
      <c r="AJ15" s="6">
        <v>96</v>
      </c>
      <c r="AK15" s="6">
        <f>AJ15/AV15*100</f>
        <v>7.3059360730593603</v>
      </c>
      <c r="AL15" s="6">
        <v>33</v>
      </c>
      <c r="AM15" s="6">
        <f>AL15/AV15*100</f>
        <v>2.5114155251141552</v>
      </c>
      <c r="AN15" s="6">
        <v>76</v>
      </c>
      <c r="AO15" s="6">
        <f>AN15/AV15*100</f>
        <v>5.7838660578386598</v>
      </c>
      <c r="AR15" s="6">
        <v>34</v>
      </c>
      <c r="AS15" s="6">
        <f>AR15/AV15*100</f>
        <v>2.5875190258751903</v>
      </c>
      <c r="AT15" s="6">
        <v>45</v>
      </c>
      <c r="AU15" s="6">
        <f>AT15/AV15*100</f>
        <v>3.4246575342465753</v>
      </c>
      <c r="AV15" s="6">
        <v>1314</v>
      </c>
      <c r="AW15" s="6" t="s">
        <v>54</v>
      </c>
      <c r="AZ15" s="2"/>
    </row>
    <row r="16" spans="1:53">
      <c r="A16" s="6">
        <v>2007</v>
      </c>
      <c r="B16" s="6">
        <v>55</v>
      </c>
      <c r="C16" s="6">
        <f>B16/AV16*100</f>
        <v>3.6987222595830529</v>
      </c>
      <c r="D16" s="6">
        <v>40</v>
      </c>
      <c r="E16" s="6">
        <f>D16/AV16*100</f>
        <v>2.6899798251513114</v>
      </c>
      <c r="F16" s="6">
        <v>104</v>
      </c>
      <c r="G16" s="6">
        <f>F16/AV16*100</f>
        <v>6.9939475453934099</v>
      </c>
      <c r="H16" s="6">
        <v>95</v>
      </c>
      <c r="I16" s="6">
        <f>H16/AV16*100</f>
        <v>6.3887020847343639</v>
      </c>
      <c r="J16" s="6">
        <v>243</v>
      </c>
      <c r="K16" s="6">
        <f>J16/AV16*100</f>
        <v>16.341627437794219</v>
      </c>
      <c r="L16" s="6">
        <v>24</v>
      </c>
      <c r="M16" s="6">
        <f>L16/AV16*100</f>
        <v>1.6139878950907869</v>
      </c>
      <c r="N16" s="6">
        <v>70</v>
      </c>
      <c r="O16" s="6">
        <f>N16/AV16*100</f>
        <v>4.7074646940147948</v>
      </c>
      <c r="P16" s="6">
        <v>136</v>
      </c>
      <c r="Q16" s="6">
        <f>P16/AV16*100</f>
        <v>9.1459314055144585</v>
      </c>
      <c r="R16" s="6">
        <v>43</v>
      </c>
      <c r="S16" s="6">
        <f>R16/AV16*100</f>
        <v>2.8917283120376598</v>
      </c>
      <c r="T16" s="6">
        <v>103</v>
      </c>
      <c r="U16" s="6">
        <f>T16/AV16*100</f>
        <v>6.9266980497646262</v>
      </c>
      <c r="V16" s="6">
        <v>46</v>
      </c>
      <c r="W16" s="6">
        <f>V16/AV16*100</f>
        <v>3.0934767989240082</v>
      </c>
      <c r="X16" s="6">
        <v>16</v>
      </c>
      <c r="Y16" s="6">
        <f>X16/AV16*100</f>
        <v>1.0759919300605245</v>
      </c>
      <c r="Z16" s="6">
        <v>56</v>
      </c>
      <c r="AA16" s="6">
        <f>Z16/AV16*100</f>
        <v>3.7659717552118361</v>
      </c>
      <c r="AB16" s="6">
        <v>27</v>
      </c>
      <c r="AC16" s="6">
        <f>AB16/AV16*100</f>
        <v>1.815736381977135</v>
      </c>
      <c r="AD16" s="6">
        <v>69</v>
      </c>
      <c r="AE16" s="6">
        <f>AD16/AV16*100</f>
        <v>4.640215198386012</v>
      </c>
      <c r="AF16" s="6">
        <v>24</v>
      </c>
      <c r="AG16" s="6">
        <f>AF16/AV16*100</f>
        <v>1.6139878950907869</v>
      </c>
      <c r="AH16" s="6">
        <v>9</v>
      </c>
      <c r="AI16" s="6">
        <f>AH16/AV16*100</f>
        <v>0.60524546065904505</v>
      </c>
      <c r="AJ16" s="6">
        <v>110</v>
      </c>
      <c r="AK16" s="6">
        <f>AJ16/AV16*100</f>
        <v>7.3974445191661058</v>
      </c>
      <c r="AL16" s="6">
        <v>31</v>
      </c>
      <c r="AM16" s="6">
        <f>AL16/AV16*100</f>
        <v>2.0847343644922667</v>
      </c>
      <c r="AN16" s="6">
        <v>100</v>
      </c>
      <c r="AO16" s="6">
        <f>AN16/AV16*100</f>
        <v>6.7249495628782778</v>
      </c>
      <c r="AR16" s="6">
        <v>39</v>
      </c>
      <c r="AS16" s="6">
        <f>AR16/AV16*100</f>
        <v>2.6227303295225286</v>
      </c>
      <c r="AT16" s="6">
        <v>47</v>
      </c>
      <c r="AU16" s="6">
        <f>AT16/AV16*100</f>
        <v>3.160726294552791</v>
      </c>
      <c r="AV16" s="6">
        <v>1487</v>
      </c>
      <c r="AW16" s="6" t="s">
        <v>54</v>
      </c>
      <c r="AZ16" s="2"/>
    </row>
    <row r="17" spans="1:52">
      <c r="A17" s="6">
        <v>2008</v>
      </c>
      <c r="B17" s="6">
        <v>75</v>
      </c>
      <c r="C17" s="6">
        <f>B17/AV17*100</f>
        <v>4.7229219143576824</v>
      </c>
      <c r="D17" s="6">
        <v>35</v>
      </c>
      <c r="E17" s="6">
        <f>D17/AV17*100</f>
        <v>2.2040302267002518</v>
      </c>
      <c r="F17" s="6">
        <v>117</v>
      </c>
      <c r="G17" s="6">
        <f>F17/AV17*100</f>
        <v>7.3677581863979853</v>
      </c>
      <c r="H17" s="6">
        <v>95</v>
      </c>
      <c r="I17" s="6">
        <f>H17/AV17*100</f>
        <v>5.9823677581863981</v>
      </c>
      <c r="J17" s="6">
        <v>233</v>
      </c>
      <c r="K17" s="6">
        <f>J17/AV17*100</f>
        <v>14.672544080604533</v>
      </c>
      <c r="L17" s="6">
        <v>18</v>
      </c>
      <c r="M17" s="6">
        <f>L17/AV17*100</f>
        <v>1.1335012594458438</v>
      </c>
      <c r="N17" s="6">
        <v>74</v>
      </c>
      <c r="O17" s="6">
        <f>N17/AV17*100</f>
        <v>4.6599496221662466</v>
      </c>
      <c r="P17" s="6">
        <v>145</v>
      </c>
      <c r="Q17" s="6">
        <f>P17/AV17*100</f>
        <v>9.1309823677581861</v>
      </c>
      <c r="R17" s="6">
        <v>39</v>
      </c>
      <c r="S17" s="6">
        <f>R17/AV17*100</f>
        <v>2.4559193954659948</v>
      </c>
      <c r="T17" s="6">
        <v>103</v>
      </c>
      <c r="U17" s="6">
        <f>T17/AV17*100</f>
        <v>6.4861460957178849</v>
      </c>
      <c r="V17" s="6">
        <v>55</v>
      </c>
      <c r="W17" s="6">
        <f>V17/AV17*100</f>
        <v>3.4634760705289676</v>
      </c>
      <c r="X17" s="6">
        <v>16</v>
      </c>
      <c r="Y17" s="6">
        <f>X17/AV17*100</f>
        <v>1.0075566750629723</v>
      </c>
      <c r="Z17" s="6">
        <v>62</v>
      </c>
      <c r="AA17" s="6">
        <f>Z17/AV17*100</f>
        <v>3.9042821158690177</v>
      </c>
      <c r="AB17" s="6">
        <v>29</v>
      </c>
      <c r="AC17" s="6">
        <f>AB17/AV17*100</f>
        <v>1.8261964735516372</v>
      </c>
      <c r="AD17" s="6">
        <v>79</v>
      </c>
      <c r="AE17" s="6">
        <f>AD17/AV17*100</f>
        <v>4.9748110831234262</v>
      </c>
      <c r="AF17" s="6">
        <v>24</v>
      </c>
      <c r="AG17" s="6">
        <f>AF17/AV17*100</f>
        <v>1.5113350125944585</v>
      </c>
      <c r="AH17" s="6">
        <v>10</v>
      </c>
      <c r="AI17" s="6">
        <f>AH17/AV17*100</f>
        <v>0.62972292191435775</v>
      </c>
      <c r="AJ17" s="6">
        <v>128</v>
      </c>
      <c r="AK17" s="6">
        <f>AJ17/AV17*100</f>
        <v>8.0604534005037785</v>
      </c>
      <c r="AL17" s="6">
        <v>36</v>
      </c>
      <c r="AM17" s="6">
        <f>AL17/AV17*100</f>
        <v>2.2670025188916876</v>
      </c>
      <c r="AN17" s="6">
        <v>113</v>
      </c>
      <c r="AO17" s="6">
        <f>AN17/AV17*100</f>
        <v>7.1158690176322414</v>
      </c>
      <c r="AR17" s="6">
        <v>41</v>
      </c>
      <c r="AS17" s="6">
        <f>AR17/AV17*100</f>
        <v>2.5818639798488663</v>
      </c>
      <c r="AT17" s="6">
        <v>61</v>
      </c>
      <c r="AU17" s="6">
        <f>AT17/AV17*100</f>
        <v>3.841309823677582</v>
      </c>
      <c r="AV17" s="6">
        <v>1588</v>
      </c>
      <c r="AW17" s="6" t="s">
        <v>54</v>
      </c>
      <c r="AZ17" s="2"/>
    </row>
    <row r="18" spans="1:52">
      <c r="A18" s="6">
        <v>2009</v>
      </c>
      <c r="B18" s="6">
        <v>83</v>
      </c>
      <c r="C18" s="6">
        <f>B18/AV18*100</f>
        <v>4.8255813953488369</v>
      </c>
      <c r="D18" s="6">
        <v>41</v>
      </c>
      <c r="E18" s="6">
        <f>D18/AV18*100</f>
        <v>2.3837209302325584</v>
      </c>
      <c r="F18" s="6">
        <v>122</v>
      </c>
      <c r="G18" s="6">
        <f>F18/AV18*100</f>
        <v>7.0930232558139528</v>
      </c>
      <c r="H18" s="6">
        <v>114</v>
      </c>
      <c r="I18" s="6">
        <f>H18/AV18*100</f>
        <v>6.6279069767441854</v>
      </c>
      <c r="J18" s="6">
        <v>204</v>
      </c>
      <c r="K18" s="6">
        <f>J18/AV18*100</f>
        <v>11.86046511627907</v>
      </c>
      <c r="L18" s="6">
        <v>25</v>
      </c>
      <c r="M18" s="6">
        <f>L18/AV18*100</f>
        <v>1.4534883720930232</v>
      </c>
      <c r="N18" s="6">
        <v>87</v>
      </c>
      <c r="O18" s="6">
        <f>N18/AV18*100</f>
        <v>5.058139534883721</v>
      </c>
      <c r="P18" s="6">
        <v>168</v>
      </c>
      <c r="Q18" s="6">
        <f>P18/AV18*100</f>
        <v>9.7674418604651159</v>
      </c>
      <c r="R18" s="6">
        <v>34</v>
      </c>
      <c r="S18" s="6">
        <f>R18/AV18*100</f>
        <v>1.9767441860465116</v>
      </c>
      <c r="T18" s="6">
        <v>111</v>
      </c>
      <c r="U18" s="6">
        <f>T18/AV18*100</f>
        <v>6.4534883720930232</v>
      </c>
      <c r="V18" s="6">
        <v>59</v>
      </c>
      <c r="W18" s="6">
        <f>V18/AV18*100</f>
        <v>3.4302325581395352</v>
      </c>
      <c r="X18" s="6">
        <v>19</v>
      </c>
      <c r="Y18" s="6">
        <f>X18/AV18*100</f>
        <v>1.1046511627906976</v>
      </c>
      <c r="Z18" s="6">
        <v>68</v>
      </c>
      <c r="AA18" s="6">
        <f>Z18/AV18*100</f>
        <v>3.9534883720930232</v>
      </c>
      <c r="AB18" s="6">
        <v>37</v>
      </c>
      <c r="AC18" s="6">
        <f>AB18/AV18*100</f>
        <v>2.1511627906976747</v>
      </c>
      <c r="AD18" s="6">
        <v>89</v>
      </c>
      <c r="AE18" s="6">
        <f>AD18/AV18*100</f>
        <v>5.1744186046511622</v>
      </c>
      <c r="AF18" s="6">
        <v>25</v>
      </c>
      <c r="AG18" s="6">
        <f>AF18/AV18*100</f>
        <v>1.4534883720930232</v>
      </c>
      <c r="AH18" s="6">
        <v>14</v>
      </c>
      <c r="AI18" s="6">
        <f>AH18/AV18*100</f>
        <v>0.81395348837209303</v>
      </c>
      <c r="AJ18" s="6">
        <v>146</v>
      </c>
      <c r="AK18" s="6">
        <f>AJ18/AV18*100</f>
        <v>8.4883720930232549</v>
      </c>
      <c r="AL18" s="6">
        <v>36</v>
      </c>
      <c r="AM18" s="6">
        <f>AL18/AV18*100</f>
        <v>2.0930232558139537</v>
      </c>
      <c r="AN18" s="6">
        <v>124</v>
      </c>
      <c r="AO18" s="6">
        <f>AN18/AV18*100</f>
        <v>7.2093023255813957</v>
      </c>
      <c r="AR18" s="6">
        <v>48</v>
      </c>
      <c r="AS18" s="6">
        <f>AR18/AV18*100</f>
        <v>2.7906976744186047</v>
      </c>
      <c r="AT18" s="6">
        <v>66</v>
      </c>
      <c r="AU18" s="6">
        <f>AT18/AV18*100</f>
        <v>3.8372093023255816</v>
      </c>
      <c r="AV18" s="6">
        <v>1720</v>
      </c>
      <c r="AW18" s="6" t="s">
        <v>54</v>
      </c>
      <c r="AZ18" s="2"/>
    </row>
    <row r="19" spans="1:52">
      <c r="A19" s="6">
        <v>2010</v>
      </c>
      <c r="B19" s="6">
        <v>109</v>
      </c>
      <c r="C19" s="6">
        <f>B19/AV19*100</f>
        <v>4.7702407002188183</v>
      </c>
      <c r="D19" s="6">
        <v>51</v>
      </c>
      <c r="E19" s="6">
        <f>D19/AV19*100</f>
        <v>2.2319474835886215</v>
      </c>
      <c r="F19" s="6">
        <v>147</v>
      </c>
      <c r="G19" s="6">
        <f>F19/AV19*100</f>
        <v>6.4332603938730859</v>
      </c>
      <c r="H19" s="6">
        <v>121</v>
      </c>
      <c r="I19" s="6">
        <f>H19/AV19*100</f>
        <v>5.2954048140043763</v>
      </c>
      <c r="J19" s="6">
        <v>203</v>
      </c>
      <c r="K19" s="6">
        <f>J19/AV19*100</f>
        <v>8.8840262582056884</v>
      </c>
      <c r="L19" s="6">
        <v>28</v>
      </c>
      <c r="M19" s="6">
        <f>L19/AV19*100</f>
        <v>1.2253829321663019</v>
      </c>
      <c r="N19" s="6">
        <v>88</v>
      </c>
      <c r="O19" s="6">
        <f>N19/AV19*100</f>
        <v>3.8512035010940924</v>
      </c>
      <c r="P19" s="6">
        <v>200</v>
      </c>
      <c r="Q19" s="6">
        <f>P19/AV19*100</f>
        <v>8.7527352297592991</v>
      </c>
      <c r="R19" s="6">
        <v>51</v>
      </c>
      <c r="S19" s="6">
        <f>R19/AV19*100</f>
        <v>2.2319474835886215</v>
      </c>
      <c r="T19" s="6">
        <v>120</v>
      </c>
      <c r="U19" s="6">
        <f>T19/AV19*100</f>
        <v>5.2516411378555796</v>
      </c>
      <c r="V19" s="6">
        <v>74</v>
      </c>
      <c r="W19" s="6">
        <f>V19/AV19*100</f>
        <v>3.2385120350109409</v>
      </c>
      <c r="X19" s="6">
        <v>31</v>
      </c>
      <c r="Y19" s="6">
        <f>X19/AV19*100</f>
        <v>1.3566739606126914</v>
      </c>
      <c r="Z19" s="6">
        <v>88</v>
      </c>
      <c r="AA19" s="6">
        <f>Z19/AV19*100</f>
        <v>3.8512035010940924</v>
      </c>
      <c r="AB19" s="6">
        <v>46</v>
      </c>
      <c r="AC19" s="6">
        <f>AB19/AV19*100</f>
        <v>2.0131291028446392</v>
      </c>
      <c r="AD19" s="6">
        <v>110</v>
      </c>
      <c r="AE19" s="6">
        <f>AD19/AV19*100</f>
        <v>4.814004376367615</v>
      </c>
      <c r="AF19" s="6">
        <v>30</v>
      </c>
      <c r="AG19" s="6">
        <f>AF19/AV19*100</f>
        <v>1.3129102844638949</v>
      </c>
      <c r="AH19" s="6">
        <v>18</v>
      </c>
      <c r="AI19" s="6">
        <f>AH19/AV19*100</f>
        <v>0.78774617067833708</v>
      </c>
      <c r="AJ19" s="6">
        <v>194</v>
      </c>
      <c r="AK19" s="6">
        <f>AJ19/AV19*100</f>
        <v>8.4901531728665205</v>
      </c>
      <c r="AL19" s="6">
        <v>55</v>
      </c>
      <c r="AM19" s="6">
        <f>AL19/AV19*100</f>
        <v>2.4070021881838075</v>
      </c>
      <c r="AN19" s="6">
        <v>157</v>
      </c>
      <c r="AO19" s="6">
        <f>AN19/AV19*100</f>
        <v>6.8708971553610496</v>
      </c>
      <c r="AP19" s="6">
        <v>210</v>
      </c>
      <c r="AQ19" s="6">
        <f>AP19/AV19*100</f>
        <v>9.1903719912472646</v>
      </c>
      <c r="AR19" s="6">
        <v>71</v>
      </c>
      <c r="AS19" s="6">
        <f>AR19/AV19*100</f>
        <v>3.1072210065645511</v>
      </c>
      <c r="AT19" s="6">
        <v>83</v>
      </c>
      <c r="AU19" s="6">
        <f>AT19/AV19*100</f>
        <v>3.6323851203501096</v>
      </c>
      <c r="AV19" s="6">
        <v>2285</v>
      </c>
      <c r="AW19" s="6" t="s">
        <v>54</v>
      </c>
      <c r="AZ19" s="2"/>
    </row>
    <row r="20" spans="1:52">
      <c r="A20" s="6">
        <v>2011</v>
      </c>
      <c r="B20" s="6">
        <v>122</v>
      </c>
      <c r="C20" s="6">
        <f>B20/AV20*100</f>
        <v>4.2302357836338418</v>
      </c>
      <c r="D20" s="6">
        <v>60</v>
      </c>
      <c r="E20" s="6">
        <f>D20/AV20*100</f>
        <v>2.0804438280166435</v>
      </c>
      <c r="F20" s="6">
        <v>173</v>
      </c>
      <c r="G20" s="6">
        <f>F20/AV20*100</f>
        <v>5.9986130374479893</v>
      </c>
      <c r="H20" s="6">
        <v>153</v>
      </c>
      <c r="I20" s="6">
        <f>H20/AV20*100</f>
        <v>5.3051317614424409</v>
      </c>
      <c r="J20" s="6">
        <v>272</v>
      </c>
      <c r="K20" s="6">
        <f>J20/AV20*100</f>
        <v>9.4313453536754501</v>
      </c>
      <c r="L20" s="6">
        <v>34</v>
      </c>
      <c r="M20" s="6">
        <f>L20/AV20*100</f>
        <v>1.1789181692094313</v>
      </c>
      <c r="N20" s="6">
        <v>115</v>
      </c>
      <c r="O20" s="6">
        <f>N20/AV20*100</f>
        <v>3.9875173370319006</v>
      </c>
      <c r="P20" s="6">
        <v>247</v>
      </c>
      <c r="Q20" s="6">
        <f>P20/AV20*100</f>
        <v>8.564493758668517</v>
      </c>
      <c r="R20" s="6">
        <v>71</v>
      </c>
      <c r="S20" s="6">
        <f>R20/AV20*100</f>
        <v>2.4618585298196947</v>
      </c>
      <c r="T20" s="6">
        <v>165</v>
      </c>
      <c r="U20" s="6">
        <f>T20/AV20*100</f>
        <v>5.7212205270457703</v>
      </c>
      <c r="V20" s="6">
        <v>87</v>
      </c>
      <c r="W20" s="6">
        <f>V20/AV20*100</f>
        <v>3.0166435506241331</v>
      </c>
      <c r="X20" s="6">
        <v>43</v>
      </c>
      <c r="Y20" s="6">
        <f>X20/AV20*100</f>
        <v>1.4909847434119279</v>
      </c>
      <c r="Z20" s="6">
        <v>120</v>
      </c>
      <c r="AA20" s="6">
        <f>Z20/AV20*100</f>
        <v>4.160887656033287</v>
      </c>
      <c r="AB20" s="6">
        <v>60</v>
      </c>
      <c r="AC20" s="6">
        <f>AB20/AV20*100</f>
        <v>2.0804438280166435</v>
      </c>
      <c r="AD20" s="6">
        <v>156</v>
      </c>
      <c r="AE20" s="6">
        <f>AD20/AV20*100</f>
        <v>5.4091539528432726</v>
      </c>
      <c r="AF20" s="6">
        <v>48</v>
      </c>
      <c r="AG20" s="6">
        <f>AF20/AV20*100</f>
        <v>1.6643550624133148</v>
      </c>
      <c r="AH20" s="6">
        <v>23</v>
      </c>
      <c r="AI20" s="6">
        <f>AH20/AV20*100</f>
        <v>0.79750346740638001</v>
      </c>
      <c r="AJ20" s="6">
        <v>226</v>
      </c>
      <c r="AK20" s="6">
        <f>AJ20/AV20*100</f>
        <v>7.8363384188626917</v>
      </c>
      <c r="AL20" s="6">
        <v>85</v>
      </c>
      <c r="AM20" s="6">
        <f>AL20/AV20*100</f>
        <v>2.9472954230235784</v>
      </c>
      <c r="AN20" s="6">
        <v>198</v>
      </c>
      <c r="AO20" s="6">
        <f>AN20/AV20*100</f>
        <v>6.8654646324549233</v>
      </c>
      <c r="AP20" s="6">
        <v>240</v>
      </c>
      <c r="AQ20" s="6">
        <f>AP20/AV20*100</f>
        <v>8.3217753120665741</v>
      </c>
      <c r="AR20" s="6">
        <v>90</v>
      </c>
      <c r="AS20" s="6">
        <f>AR20/AV20*100</f>
        <v>3.1206657420249653</v>
      </c>
      <c r="AT20" s="6">
        <v>96</v>
      </c>
      <c r="AU20" s="6">
        <f>AT20/AV20*100</f>
        <v>3.3287101248266295</v>
      </c>
      <c r="AV20" s="6">
        <v>2884</v>
      </c>
      <c r="AW20" s="6" t="s">
        <v>71</v>
      </c>
      <c r="AZ20" s="2"/>
    </row>
    <row r="21" spans="1:52">
      <c r="A21" s="6">
        <v>2012</v>
      </c>
      <c r="B21" s="6">
        <v>150</v>
      </c>
      <c r="C21" s="6">
        <f>B21/AV21*100</f>
        <v>4.557885141294439</v>
      </c>
      <c r="D21" s="6">
        <v>63</v>
      </c>
      <c r="E21" s="6">
        <f>D21/AV21*100</f>
        <v>1.9143117593436645</v>
      </c>
      <c r="F21" s="6">
        <v>195</v>
      </c>
      <c r="G21" s="6">
        <f>F21/AV21*100</f>
        <v>5.9252506836827719</v>
      </c>
      <c r="H21" s="6">
        <v>173</v>
      </c>
      <c r="I21" s="6">
        <f>H21/AV21*100</f>
        <v>5.2567608629595872</v>
      </c>
      <c r="J21" s="6">
        <v>299</v>
      </c>
      <c r="K21" s="6">
        <f>J21/AV21*100</f>
        <v>9.0853843816469162</v>
      </c>
      <c r="L21" s="6">
        <v>38</v>
      </c>
      <c r="M21" s="6">
        <f>L21/AV21*100</f>
        <v>1.1546642357945913</v>
      </c>
      <c r="N21" s="6">
        <v>131</v>
      </c>
      <c r="O21" s="6">
        <f>N21/AV21*100</f>
        <v>3.9805530233971438</v>
      </c>
      <c r="P21" s="6">
        <v>273</v>
      </c>
      <c r="Q21" s="6">
        <f>P21/AV21*100</f>
        <v>8.295350957155879</v>
      </c>
      <c r="R21" s="6">
        <v>81</v>
      </c>
      <c r="S21" s="6">
        <f>R21/AV21*100</f>
        <v>2.461257976298997</v>
      </c>
      <c r="T21" s="6">
        <v>186</v>
      </c>
      <c r="U21" s="6">
        <f>T21/AV21*100</f>
        <v>5.6517775752051049</v>
      </c>
      <c r="V21" s="6">
        <v>96</v>
      </c>
      <c r="W21" s="6">
        <f>V21/AV21*100</f>
        <v>2.917046490428441</v>
      </c>
      <c r="X21" s="6">
        <v>51</v>
      </c>
      <c r="Y21" s="6">
        <f>X21/AV21*100</f>
        <v>1.5496809480401095</v>
      </c>
      <c r="Z21" s="6">
        <v>150</v>
      </c>
      <c r="AA21" s="6">
        <f>Z21/AV21*100</f>
        <v>4.557885141294439</v>
      </c>
      <c r="AB21" s="6">
        <v>70</v>
      </c>
      <c r="AC21" s="6">
        <f>AB21/AV21*100</f>
        <v>2.1270130659374051</v>
      </c>
      <c r="AD21" s="6">
        <v>185</v>
      </c>
      <c r="AE21" s="6">
        <f>AD21/AV21*100</f>
        <v>5.6213916742631413</v>
      </c>
      <c r="AF21" s="6">
        <v>56</v>
      </c>
      <c r="AG21" s="6">
        <f>AF21/AV21*100</f>
        <v>1.7016104527499238</v>
      </c>
      <c r="AH21" s="6">
        <v>34</v>
      </c>
      <c r="AI21" s="6">
        <f>AH21/AV21*100</f>
        <v>1.0331206320267396</v>
      </c>
      <c r="AJ21" s="6">
        <v>253</v>
      </c>
      <c r="AK21" s="6">
        <f>AJ21/AV21*100</f>
        <v>7.6876329383166215</v>
      </c>
      <c r="AL21" s="6">
        <v>93</v>
      </c>
      <c r="AM21" s="6">
        <f>AL21/AV21*100</f>
        <v>2.8258887876025525</v>
      </c>
      <c r="AN21" s="6">
        <v>219</v>
      </c>
      <c r="AO21" s="6">
        <f>AN21/AV21*100</f>
        <v>6.654512306289881</v>
      </c>
      <c r="AP21" s="6">
        <v>277</v>
      </c>
      <c r="AQ21" s="6">
        <f>AP21/AV21*100</f>
        <v>8.4168945609237316</v>
      </c>
      <c r="AR21" s="6">
        <v>104</v>
      </c>
      <c r="AS21" s="6">
        <f>AR21/AV21*100</f>
        <v>3.1601336979641443</v>
      </c>
      <c r="AT21" s="6">
        <v>114</v>
      </c>
      <c r="AU21" s="6">
        <f>AT21/AV21*100</f>
        <v>3.4639927073837744</v>
      </c>
      <c r="AV21" s="6">
        <v>3291</v>
      </c>
      <c r="AW21" s="6" t="s">
        <v>54</v>
      </c>
      <c r="AZ21" s="2"/>
    </row>
    <row r="22" spans="1:52">
      <c r="A22" s="6">
        <v>2013</v>
      </c>
      <c r="B22" s="6">
        <v>183</v>
      </c>
      <c r="C22" s="6">
        <f>B22/AV22*100</f>
        <v>4.7830632514375324</v>
      </c>
      <c r="D22" s="6">
        <v>79</v>
      </c>
      <c r="E22" s="6">
        <f>D22/AV22*100</f>
        <v>2.0648196549921587</v>
      </c>
      <c r="F22" s="6">
        <v>212</v>
      </c>
      <c r="G22" s="6">
        <f>F22/AV22*100</f>
        <v>5.5410350235232624</v>
      </c>
      <c r="H22" s="6">
        <v>186</v>
      </c>
      <c r="I22" s="6">
        <f>H22/AV22*100</f>
        <v>4.8614741244119184</v>
      </c>
      <c r="J22" s="6">
        <v>332</v>
      </c>
      <c r="K22" s="6">
        <f>J22/AV22*100</f>
        <v>8.6774699424986927</v>
      </c>
      <c r="L22" s="6">
        <v>48</v>
      </c>
      <c r="M22" s="6">
        <f>L22/AV22*100</f>
        <v>1.2545739675901726</v>
      </c>
      <c r="N22" s="6">
        <v>148</v>
      </c>
      <c r="O22" s="6">
        <f>N22/AV22*100</f>
        <v>3.8682697334030318</v>
      </c>
      <c r="P22" s="6">
        <v>318</v>
      </c>
      <c r="Q22" s="6">
        <f>P22/AV22*100</f>
        <v>8.3115525352848927</v>
      </c>
      <c r="R22" s="6">
        <v>101</v>
      </c>
      <c r="S22" s="6">
        <f>R22/AV22*100</f>
        <v>2.6398327234709877</v>
      </c>
      <c r="T22" s="6">
        <v>219</v>
      </c>
      <c r="U22" s="6">
        <f>T22/AV22*100</f>
        <v>5.7239937271301615</v>
      </c>
      <c r="V22" s="6">
        <v>113</v>
      </c>
      <c r="W22" s="6">
        <f>V22/AV22*100</f>
        <v>2.9534762153685312</v>
      </c>
      <c r="X22" s="6">
        <v>62</v>
      </c>
      <c r="Y22" s="6">
        <f>X22/AV22*100</f>
        <v>1.6204913748039729</v>
      </c>
      <c r="Z22" s="6">
        <v>160</v>
      </c>
      <c r="AA22" s="6">
        <f>Z22/AV22*100</f>
        <v>4.1819132253005753</v>
      </c>
      <c r="AB22" s="6">
        <v>82</v>
      </c>
      <c r="AC22" s="6">
        <f>AB22/AV22*100</f>
        <v>2.1432305279665447</v>
      </c>
      <c r="AD22" s="6">
        <v>203</v>
      </c>
      <c r="AE22" s="6">
        <f>AD22/AV22*100</f>
        <v>5.3058024046001044</v>
      </c>
      <c r="AF22" s="6">
        <v>72</v>
      </c>
      <c r="AG22" s="6">
        <f>AF22/AV22*100</f>
        <v>1.8818609513852589</v>
      </c>
      <c r="AH22" s="6">
        <v>41</v>
      </c>
      <c r="AI22" s="6">
        <f>AH22/AV22*100</f>
        <v>1.0716152639832723</v>
      </c>
      <c r="AJ22" s="6">
        <v>281</v>
      </c>
      <c r="AK22" s="6">
        <f>AJ22/AV22*100</f>
        <v>7.3444851019341355</v>
      </c>
      <c r="AL22" s="6">
        <v>112</v>
      </c>
      <c r="AM22" s="6">
        <f>AL22/AV22*100</f>
        <v>2.9273392577104027</v>
      </c>
      <c r="AN22" s="6">
        <v>269</v>
      </c>
      <c r="AO22" s="6">
        <f>AN22/AV22*100</f>
        <v>7.0308416100365925</v>
      </c>
      <c r="AP22" s="6">
        <v>344</v>
      </c>
      <c r="AQ22" s="6">
        <f>AP22/AV22*100</f>
        <v>8.9911134343962367</v>
      </c>
      <c r="AR22" s="6">
        <v>131</v>
      </c>
      <c r="AS22" s="6">
        <f>AR22/AV22*100</f>
        <v>3.4239414532148462</v>
      </c>
      <c r="AT22" s="6">
        <v>130</v>
      </c>
      <c r="AU22" s="6">
        <f>AT22/AV22*100</f>
        <v>3.3978044955567173</v>
      </c>
      <c r="AV22" s="6">
        <v>3826</v>
      </c>
      <c r="AW22" s="6" t="s">
        <v>54</v>
      </c>
      <c r="AZ22" s="2"/>
    </row>
    <row r="23" spans="1:52">
      <c r="A23" s="6">
        <v>2014</v>
      </c>
      <c r="B23" s="6">
        <v>192</v>
      </c>
      <c r="C23" s="6">
        <f>B23/AV23*100</f>
        <v>5.0261780104712042</v>
      </c>
      <c r="D23" s="6">
        <v>85</v>
      </c>
      <c r="E23" s="6">
        <f>D23/AV23*100</f>
        <v>2.2251308900523559</v>
      </c>
      <c r="F23" s="6">
        <v>208</v>
      </c>
      <c r="G23" s="6">
        <f>F23/AV23*100</f>
        <v>5.4450261780104707</v>
      </c>
      <c r="H23" s="6">
        <v>185</v>
      </c>
      <c r="I23" s="6">
        <f>H23/AV23*100</f>
        <v>4.842931937172775</v>
      </c>
      <c r="J23" s="6">
        <v>339</v>
      </c>
      <c r="K23" s="6">
        <f>J23/AV23*100</f>
        <v>8.8743455497382211</v>
      </c>
      <c r="L23" s="6">
        <v>51</v>
      </c>
      <c r="M23" s="6">
        <f>L23/AV23*100</f>
        <v>1.3350785340314137</v>
      </c>
      <c r="N23" s="6">
        <v>149</v>
      </c>
      <c r="O23" s="6">
        <f>N23/AV23*100</f>
        <v>3.9005235602094244</v>
      </c>
      <c r="P23" s="6">
        <v>302</v>
      </c>
      <c r="Q23" s="6">
        <f>P23/AV23*100</f>
        <v>7.9057591623036645</v>
      </c>
      <c r="R23" s="6">
        <v>104</v>
      </c>
      <c r="S23" s="6">
        <f>R23/AV23*100</f>
        <v>2.7225130890052354</v>
      </c>
      <c r="T23" s="6">
        <v>234</v>
      </c>
      <c r="U23" s="6">
        <f>T23/AV23*100</f>
        <v>6.1256544502617798</v>
      </c>
      <c r="V23" s="6">
        <v>124</v>
      </c>
      <c r="W23" s="6">
        <f>V23/AV23*100</f>
        <v>3.2460732984293195</v>
      </c>
      <c r="X23" s="6">
        <v>63</v>
      </c>
      <c r="Y23" s="6">
        <f>X23/AV23*100</f>
        <v>1.6492146596858639</v>
      </c>
      <c r="Z23" s="6">
        <v>159</v>
      </c>
      <c r="AA23" s="6">
        <f>Z23/AV23*100</f>
        <v>4.162303664921466</v>
      </c>
      <c r="AB23" s="6">
        <v>84</v>
      </c>
      <c r="AC23" s="6">
        <f>AB23/AV23*100</f>
        <v>2.1989528795811517</v>
      </c>
      <c r="AD23" s="6">
        <v>196</v>
      </c>
      <c r="AE23" s="6">
        <f>AD23/AV23*100</f>
        <v>5.1308900523560208</v>
      </c>
      <c r="AF23" s="6">
        <v>70</v>
      </c>
      <c r="AG23" s="6">
        <f>AF23/AV23*100</f>
        <v>1.832460732984293</v>
      </c>
      <c r="AH23" s="6">
        <v>43</v>
      </c>
      <c r="AI23" s="6">
        <f>AH23/AV23*100</f>
        <v>1.1256544502617802</v>
      </c>
      <c r="AJ23" s="6">
        <v>275</v>
      </c>
      <c r="AK23" s="6">
        <f>AJ23/AV23*100</f>
        <v>7.1989528795811522</v>
      </c>
      <c r="AL23" s="6">
        <v>107</v>
      </c>
      <c r="AM23" s="6">
        <f>AL23/AV23*100</f>
        <v>2.8010471204188478</v>
      </c>
      <c r="AN23" s="6">
        <v>259</v>
      </c>
      <c r="AO23" s="6">
        <f>AN23/AV23*100</f>
        <v>6.7801047120418847</v>
      </c>
      <c r="AP23" s="6">
        <v>325</v>
      </c>
      <c r="AQ23" s="6">
        <f>AP23/AV23*100</f>
        <v>8.5078534031413611</v>
      </c>
      <c r="AR23" s="6">
        <v>135</v>
      </c>
      <c r="AS23" s="6">
        <f>AR23/AV23*100</f>
        <v>3.5340314136125657</v>
      </c>
      <c r="AT23" s="6">
        <v>131</v>
      </c>
      <c r="AU23" s="6">
        <f>AT23/AV23*100</f>
        <v>3.4293193717277486</v>
      </c>
      <c r="AV23" s="6">
        <v>3820</v>
      </c>
      <c r="AW23" s="6" t="s">
        <v>54</v>
      </c>
      <c r="AZ23" s="2"/>
    </row>
    <row r="24" spans="1:52">
      <c r="A24" s="6">
        <v>2015</v>
      </c>
      <c r="B24" s="6">
        <v>192</v>
      </c>
      <c r="C24" s="6">
        <f>B24/AV24*100</f>
        <v>5.0780216873842896</v>
      </c>
      <c r="D24" s="6">
        <v>84</v>
      </c>
      <c r="E24" s="6">
        <f>D24/AV24*100</f>
        <v>2.2216344882306269</v>
      </c>
      <c r="F24" s="6">
        <v>214</v>
      </c>
      <c r="G24" s="6">
        <f>F24/AV24*100</f>
        <v>5.6598783390637397</v>
      </c>
      <c r="H24" s="6">
        <v>191</v>
      </c>
      <c r="I24" s="6">
        <f>H24/AV24*100</f>
        <v>5.0515736577624963</v>
      </c>
      <c r="J24" s="6">
        <v>292</v>
      </c>
      <c r="K24" s="6">
        <f>J24/AV24*100</f>
        <v>7.7228246495636075</v>
      </c>
      <c r="L24" s="6">
        <v>48</v>
      </c>
      <c r="M24" s="6">
        <f>L24/AV24*100</f>
        <v>1.2695054218460724</v>
      </c>
      <c r="N24" s="6">
        <v>150</v>
      </c>
      <c r="O24" s="6">
        <f>N24/AV24*100</f>
        <v>3.9672044432689764</v>
      </c>
      <c r="P24" s="6">
        <v>303</v>
      </c>
      <c r="Q24" s="6">
        <f>P24/AV24*100</f>
        <v>8.0137529754033316</v>
      </c>
      <c r="R24" s="6">
        <v>108</v>
      </c>
      <c r="S24" s="6">
        <f>R24/AV24*100</f>
        <v>2.8563871991536631</v>
      </c>
      <c r="T24" s="6">
        <v>230</v>
      </c>
      <c r="U24" s="6">
        <f>T24/AV24*100</f>
        <v>6.0830468130124302</v>
      </c>
      <c r="V24" s="6">
        <v>121</v>
      </c>
      <c r="W24" s="6">
        <f>V24/AV24*100</f>
        <v>3.2002115842369743</v>
      </c>
      <c r="X24" s="6">
        <v>66</v>
      </c>
      <c r="Y24" s="6">
        <f>X24/AV24*100</f>
        <v>1.7455699550383497</v>
      </c>
      <c r="Z24" s="6">
        <v>161</v>
      </c>
      <c r="AA24" s="6">
        <f>Z24/AV24*100</f>
        <v>4.2581327691087019</v>
      </c>
      <c r="AB24" s="6">
        <v>85</v>
      </c>
      <c r="AC24" s="6">
        <f>AB24/AV24*100</f>
        <v>2.2480825178524197</v>
      </c>
      <c r="AD24" s="6">
        <v>195</v>
      </c>
      <c r="AE24" s="6">
        <f>AD24/AV24*100</f>
        <v>5.1573657762496694</v>
      </c>
      <c r="AF24" s="6">
        <v>76</v>
      </c>
      <c r="AG24" s="6">
        <f>AF24/AV24*100</f>
        <v>2.0100502512562812</v>
      </c>
      <c r="AH24" s="6">
        <v>41</v>
      </c>
      <c r="AI24" s="6">
        <f>AH24/AV24*100</f>
        <v>1.0843692144935202</v>
      </c>
      <c r="AJ24" s="6">
        <v>273</v>
      </c>
      <c r="AK24" s="6">
        <f>AJ24/AV24*100</f>
        <v>7.2203120867495381</v>
      </c>
      <c r="AL24" s="6">
        <v>100</v>
      </c>
      <c r="AM24" s="6">
        <f>AL24/AV24*100</f>
        <v>2.6448029621793179</v>
      </c>
      <c r="AN24" s="6">
        <v>257</v>
      </c>
      <c r="AO24" s="6">
        <f>AN24/AV24*100</f>
        <v>6.7971436128008458</v>
      </c>
      <c r="AP24" s="6">
        <v>328</v>
      </c>
      <c r="AQ24" s="6">
        <f>AP24/AV24*100</f>
        <v>8.6749537159481616</v>
      </c>
      <c r="AR24" s="6">
        <v>135</v>
      </c>
      <c r="AS24" s="6">
        <f>AR24/AV24*100</f>
        <v>3.5704839989420791</v>
      </c>
      <c r="AT24" s="6">
        <v>131</v>
      </c>
      <c r="AU24" s="6">
        <f>AT24/AV24*100</f>
        <v>3.4646918804549056</v>
      </c>
      <c r="AV24" s="6">
        <v>3781</v>
      </c>
      <c r="AW24" s="6" t="s">
        <v>54</v>
      </c>
      <c r="AZ24" s="2"/>
    </row>
    <row r="25" spans="1:52">
      <c r="A25" s="6">
        <v>2016</v>
      </c>
      <c r="B25" s="6">
        <v>227</v>
      </c>
      <c r="C25" s="6">
        <f>B25/AV25*100</f>
        <v>5.1626108710484422</v>
      </c>
      <c r="D25" s="6">
        <v>120</v>
      </c>
      <c r="E25" s="6">
        <f>D25/AV25*100</f>
        <v>2.729133500113714</v>
      </c>
      <c r="F25" s="6">
        <v>227</v>
      </c>
      <c r="G25" s="6">
        <f>F25/AV25*100</f>
        <v>5.1626108710484422</v>
      </c>
      <c r="H25" s="6">
        <v>203</v>
      </c>
      <c r="I25" s="6">
        <f>H25/AV25*100</f>
        <v>4.6167841710256994</v>
      </c>
      <c r="J25" s="6">
        <v>315</v>
      </c>
      <c r="K25" s="6">
        <f>J25/AV25*100</f>
        <v>7.1639754377984994</v>
      </c>
      <c r="L25" s="6">
        <v>55</v>
      </c>
      <c r="M25" s="6">
        <f>L25/AV25*100</f>
        <v>1.2508528542187856</v>
      </c>
      <c r="N25" s="6">
        <v>158</v>
      </c>
      <c r="O25" s="6">
        <f>N25/AV25*100</f>
        <v>3.5933591084830567</v>
      </c>
      <c r="P25" s="6">
        <v>332</v>
      </c>
      <c r="Q25" s="6">
        <f>P25/AV25*100</f>
        <v>7.5506026836479414</v>
      </c>
      <c r="R25" s="6">
        <v>119</v>
      </c>
      <c r="S25" s="6">
        <f>R25/AV25*100</f>
        <v>2.7063907209460996</v>
      </c>
      <c r="T25" s="6">
        <v>246</v>
      </c>
      <c r="U25" s="6">
        <f>T25/AV25*100</f>
        <v>5.5947236752331131</v>
      </c>
      <c r="V25" s="6">
        <v>148</v>
      </c>
      <c r="W25" s="6">
        <f>V25/AV25*100</f>
        <v>3.3659313168069138</v>
      </c>
      <c r="X25" s="6">
        <v>65</v>
      </c>
      <c r="Y25" s="6">
        <f>X25/AV25*100</f>
        <v>1.4782806458949285</v>
      </c>
      <c r="Z25" s="6">
        <v>276</v>
      </c>
      <c r="AA25" s="6">
        <f>Z25/AV25*100</f>
        <v>6.2770070502615418</v>
      </c>
      <c r="AB25" s="6">
        <v>108</v>
      </c>
      <c r="AC25" s="6">
        <f>AB25/AV25*100</f>
        <v>2.4562201501023426</v>
      </c>
      <c r="AD25" s="6">
        <v>253</v>
      </c>
      <c r="AE25" s="6">
        <f>AD25/AV25*100</f>
        <v>5.7539231294064139</v>
      </c>
      <c r="AF25" s="6">
        <v>92</v>
      </c>
      <c r="AG25" s="6">
        <f>AF25/AV25*100</f>
        <v>2.0923356834205138</v>
      </c>
      <c r="AH25" s="6">
        <v>58</v>
      </c>
      <c r="AI25" s="6">
        <f>AH25/AV25*100</f>
        <v>1.3190811917216283</v>
      </c>
      <c r="AJ25" s="6">
        <v>311</v>
      </c>
      <c r="AK25" s="6">
        <f>AJ25/AV25*100</f>
        <v>7.0730043211280416</v>
      </c>
      <c r="AL25" s="6">
        <v>126</v>
      </c>
      <c r="AM25" s="6">
        <f>AL25/AV25*100</f>
        <v>2.8655901751193995</v>
      </c>
      <c r="AN25" s="6">
        <v>323</v>
      </c>
      <c r="AO25" s="6">
        <f>AN25/AV25*100</f>
        <v>7.3459176711394143</v>
      </c>
      <c r="AP25" s="6">
        <v>335</v>
      </c>
      <c r="AQ25" s="6">
        <f>AP25/AV25*100</f>
        <v>7.6188310211507844</v>
      </c>
      <c r="AR25" s="6">
        <v>148</v>
      </c>
      <c r="AS25" s="6">
        <f>AR25/AV25*100</f>
        <v>3.3659313168069138</v>
      </c>
      <c r="AT25" s="6">
        <v>152</v>
      </c>
      <c r="AU25" s="6">
        <f>AT25/AV25*100</f>
        <v>3.4569024334773713</v>
      </c>
      <c r="AV25" s="6">
        <v>4397</v>
      </c>
      <c r="AW25" s="6" t="s">
        <v>55</v>
      </c>
      <c r="AZ25" s="2"/>
    </row>
    <row r="26" spans="1:52">
      <c r="A26" s="6">
        <v>2017</v>
      </c>
      <c r="B26" s="6">
        <v>283</v>
      </c>
      <c r="C26" s="6">
        <f>B26/AV26*100</f>
        <v>5.9192637523530642</v>
      </c>
      <c r="D26" s="6">
        <v>116</v>
      </c>
      <c r="E26" s="6">
        <f>D26/AV26*100</f>
        <v>2.4262706546747541</v>
      </c>
      <c r="F26" s="6">
        <v>239</v>
      </c>
      <c r="G26" s="6">
        <f>F26/AV26*100</f>
        <v>4.9989541936833293</v>
      </c>
      <c r="H26" s="6">
        <v>193</v>
      </c>
      <c r="I26" s="6">
        <f>H26/AV26*100</f>
        <v>4.0368123823467901</v>
      </c>
      <c r="J26" s="6">
        <v>360</v>
      </c>
      <c r="K26" s="6">
        <f>J26/AV26*100</f>
        <v>7.5298054800250993</v>
      </c>
      <c r="L26" s="6">
        <v>63</v>
      </c>
      <c r="M26" s="6">
        <f>L26/AV26*100</f>
        <v>1.3177159590043925</v>
      </c>
      <c r="N26" s="6">
        <v>166</v>
      </c>
      <c r="O26" s="6">
        <f>N26/AV26*100</f>
        <v>3.4720769713449071</v>
      </c>
      <c r="P26" s="6">
        <v>350</v>
      </c>
      <c r="Q26" s="6">
        <f>P26/AV26*100</f>
        <v>7.3206442166910692</v>
      </c>
      <c r="R26" s="6">
        <v>121</v>
      </c>
      <c r="S26" s="6">
        <f>R26/AV26*100</f>
        <v>2.5308512863417696</v>
      </c>
      <c r="T26" s="6">
        <v>269</v>
      </c>
      <c r="U26" s="6">
        <f>T26/AV26*100</f>
        <v>5.6264379836854213</v>
      </c>
      <c r="V26" s="6">
        <v>163</v>
      </c>
      <c r="W26" s="6">
        <f>V26/AV26*100</f>
        <v>3.4093285923446981</v>
      </c>
      <c r="X26" s="6">
        <v>69</v>
      </c>
      <c r="Y26" s="6">
        <f>X26/AV26*100</f>
        <v>1.4432127170048108</v>
      </c>
      <c r="Z26" s="6">
        <v>304</v>
      </c>
      <c r="AA26" s="6">
        <f>Z26/AV26*100</f>
        <v>6.3585024053545283</v>
      </c>
      <c r="AB26" s="6">
        <v>116</v>
      </c>
      <c r="AC26" s="6">
        <f>AB26/AV26*100</f>
        <v>2.4262706546747541</v>
      </c>
      <c r="AD26" s="6">
        <v>271</v>
      </c>
      <c r="AE26" s="6">
        <f>AD26/AV26*100</f>
        <v>5.6682702363522273</v>
      </c>
      <c r="AF26" s="6">
        <v>95</v>
      </c>
      <c r="AG26" s="6">
        <f>AF26/AV26*100</f>
        <v>1.9870320016732901</v>
      </c>
      <c r="AH26" s="6">
        <v>72</v>
      </c>
      <c r="AI26" s="6">
        <f>AH26/AV26*100</f>
        <v>1.5059610960050198</v>
      </c>
      <c r="AJ26" s="6">
        <v>336</v>
      </c>
      <c r="AK26" s="6">
        <f>AJ26/AV26*100</f>
        <v>7.0278184480234263</v>
      </c>
      <c r="AL26" s="6">
        <v>123</v>
      </c>
      <c r="AM26" s="6">
        <f>AL26/AV26*100</f>
        <v>2.5726835390085756</v>
      </c>
      <c r="AN26" s="6">
        <v>343</v>
      </c>
      <c r="AO26" s="6">
        <f>AN26/AV26*100</f>
        <v>7.1742313323572473</v>
      </c>
      <c r="AP26" s="6">
        <v>393</v>
      </c>
      <c r="AQ26" s="6">
        <f>AP26/AV26*100</f>
        <v>8.2200376490274003</v>
      </c>
      <c r="AR26" s="6">
        <v>172</v>
      </c>
      <c r="AS26" s="6">
        <f>AR26/AV26*100</f>
        <v>3.5975737293453256</v>
      </c>
      <c r="AT26" s="6">
        <v>164</v>
      </c>
      <c r="AU26" s="6">
        <f>AT26/AV26*100</f>
        <v>3.4302447186781007</v>
      </c>
      <c r="AV26" s="6">
        <v>4781</v>
      </c>
      <c r="AW26" s="6" t="s">
        <v>55</v>
      </c>
      <c r="AZ26" s="2"/>
    </row>
    <row r="27" spans="1:52">
      <c r="A27" s="6">
        <v>2018</v>
      </c>
      <c r="B27" s="6">
        <v>292</v>
      </c>
      <c r="C27" s="6">
        <f>B27/AV27*100</f>
        <v>5.8446757405924741</v>
      </c>
      <c r="D27" s="6">
        <v>128</v>
      </c>
      <c r="E27" s="6">
        <f>D27/AV27*100</f>
        <v>2.5620496397117694</v>
      </c>
      <c r="F27" s="6">
        <v>252</v>
      </c>
      <c r="G27" s="6">
        <f>F27/AV27*100</f>
        <v>5.0440352281825458</v>
      </c>
      <c r="H27" s="6">
        <v>206</v>
      </c>
      <c r="I27" s="6">
        <f>H27/AV27*100</f>
        <v>4.1232986389111295</v>
      </c>
      <c r="J27" s="6">
        <v>373</v>
      </c>
      <c r="K27" s="6">
        <f>J27/AV27*100</f>
        <v>7.4659727782225778</v>
      </c>
      <c r="L27" s="6">
        <v>69</v>
      </c>
      <c r="M27" s="6">
        <f>L27/AV27*100</f>
        <v>1.3811048839071256</v>
      </c>
      <c r="N27" s="6">
        <v>189</v>
      </c>
      <c r="O27" s="6">
        <f>N27/AV27*100</f>
        <v>3.7830264211369098</v>
      </c>
      <c r="P27" s="6">
        <v>349</v>
      </c>
      <c r="Q27" s="6">
        <f>P27/AV27*100</f>
        <v>6.9855884707766212</v>
      </c>
      <c r="R27" s="6">
        <v>154</v>
      </c>
      <c r="S27" s="6">
        <f>R27/AV27*100</f>
        <v>3.0824659727782224</v>
      </c>
      <c r="T27" s="6">
        <v>271</v>
      </c>
      <c r="U27" s="6">
        <f>T27/AV27*100</f>
        <v>5.4243394715772615</v>
      </c>
      <c r="V27" s="6">
        <v>172</v>
      </c>
      <c r="W27" s="6">
        <f>V27/AV27*100</f>
        <v>3.4427542033626897</v>
      </c>
      <c r="X27" s="6">
        <v>66</v>
      </c>
      <c r="Y27" s="6">
        <f>X27/AV27*100</f>
        <v>1.3210568454763811</v>
      </c>
      <c r="Z27" s="6">
        <v>286</v>
      </c>
      <c r="AA27" s="6">
        <f>Z27/AV27*100</f>
        <v>5.7245796637309843</v>
      </c>
      <c r="AB27" s="6">
        <v>116</v>
      </c>
      <c r="AC27" s="6">
        <f>AB27/AV27*100</f>
        <v>2.321857485988791</v>
      </c>
      <c r="AD27" s="6">
        <v>327</v>
      </c>
      <c r="AE27" s="6">
        <f>AD27/AV27*100</f>
        <v>6.5452361889511605</v>
      </c>
      <c r="AF27" s="6">
        <v>108</v>
      </c>
      <c r="AG27" s="6">
        <f>AF27/AV27*100</f>
        <v>2.1617293835068057</v>
      </c>
      <c r="AH27" s="6">
        <v>85</v>
      </c>
      <c r="AI27" s="6">
        <f>AH27/AV27*100</f>
        <v>1.7013610888710968</v>
      </c>
      <c r="AJ27" s="6">
        <v>324</v>
      </c>
      <c r="AK27" s="6">
        <f>AJ27/AV27*100</f>
        <v>6.4851881505204156</v>
      </c>
      <c r="AL27" s="6">
        <v>133</v>
      </c>
      <c r="AM27" s="6">
        <f>AL27/AV27*100</f>
        <v>2.6621297037630103</v>
      </c>
      <c r="AN27" s="6">
        <v>353</v>
      </c>
      <c r="AO27" s="6">
        <f>AN27/AV27*100</f>
        <v>7.0656525220176141</v>
      </c>
      <c r="AP27" s="6">
        <v>401</v>
      </c>
      <c r="AQ27" s="6">
        <f>AP27/AV27*100</f>
        <v>8.0264211369095264</v>
      </c>
      <c r="AR27" s="6">
        <v>180</v>
      </c>
      <c r="AS27" s="6">
        <f>AR27/AV27*100</f>
        <v>3.6028823058446755</v>
      </c>
      <c r="AT27" s="6">
        <v>162</v>
      </c>
      <c r="AU27" s="6">
        <f>AT27/AV27*100</f>
        <v>3.2425940752602078</v>
      </c>
      <c r="AV27" s="6">
        <v>4996</v>
      </c>
      <c r="AW27" s="6" t="s">
        <v>55</v>
      </c>
      <c r="AZ27" s="2"/>
    </row>
    <row r="28" spans="1:52">
      <c r="A28" s="6">
        <v>2019</v>
      </c>
      <c r="B28" s="6">
        <v>339</v>
      </c>
      <c r="C28" s="6">
        <f>B28/AV28*100</f>
        <v>6.6133437378072575</v>
      </c>
      <c r="D28" s="6">
        <v>144</v>
      </c>
      <c r="E28" s="6">
        <f>D28/AV28*100</f>
        <v>2.8092079594225519</v>
      </c>
      <c r="F28" s="6">
        <v>239</v>
      </c>
      <c r="G28" s="6">
        <f>F28/AV28*100</f>
        <v>4.6625048770971516</v>
      </c>
      <c r="H28" s="6">
        <v>212</v>
      </c>
      <c r="I28" s="6">
        <f>H28/AV28*100</f>
        <v>4.1357783847054232</v>
      </c>
      <c r="J28" s="6">
        <v>377</v>
      </c>
      <c r="K28" s="6">
        <f>J28/AV28*100</f>
        <v>7.3546625048770977</v>
      </c>
      <c r="L28" s="6">
        <v>87</v>
      </c>
      <c r="M28" s="6">
        <f>L28/AV28*100</f>
        <v>1.6972298088177917</v>
      </c>
      <c r="N28" s="6">
        <v>170</v>
      </c>
      <c r="O28" s="6">
        <f>N28/AV28*100</f>
        <v>3.3164260632071794</v>
      </c>
      <c r="P28" s="6">
        <v>343</v>
      </c>
      <c r="Q28" s="6">
        <f>P28/AV28*100</f>
        <v>6.6913772922356616</v>
      </c>
      <c r="R28" s="6">
        <v>169</v>
      </c>
      <c r="S28" s="6">
        <f>R28/AV28*100</f>
        <v>3.2969176746000777</v>
      </c>
      <c r="T28" s="6">
        <v>308</v>
      </c>
      <c r="U28" s="6">
        <f>T28/AV28*100</f>
        <v>6.0085836909871242</v>
      </c>
      <c r="V28" s="6">
        <v>172</v>
      </c>
      <c r="W28" s="6">
        <f>V28/AV28*100</f>
        <v>3.3554428404213814</v>
      </c>
      <c r="X28" s="6">
        <v>70</v>
      </c>
      <c r="Y28" s="6">
        <f>X28/AV28*100</f>
        <v>1.3655872024970737</v>
      </c>
      <c r="Z28" s="6">
        <v>329</v>
      </c>
      <c r="AA28" s="6">
        <f>Z28/AV28*100</f>
        <v>6.4182598517362468</v>
      </c>
      <c r="AB28" s="6">
        <v>113</v>
      </c>
      <c r="AC28" s="6">
        <f>AB28/AV28*100</f>
        <v>2.204447912602419</v>
      </c>
      <c r="AD28" s="6">
        <v>293</v>
      </c>
      <c r="AE28" s="6">
        <f>AD28/AV28*100</f>
        <v>5.7159578618806082</v>
      </c>
      <c r="AF28" s="6">
        <v>117</v>
      </c>
      <c r="AG28" s="6">
        <f>AF28/AV28*100</f>
        <v>2.2824814670308231</v>
      </c>
      <c r="AH28" s="6">
        <v>99</v>
      </c>
      <c r="AI28" s="6">
        <f>AH28/AV28*100</f>
        <v>1.9313304721030045</v>
      </c>
      <c r="AJ28" s="6">
        <v>311</v>
      </c>
      <c r="AK28" s="6">
        <f>AJ28/AV28*100</f>
        <v>6.0671088568084279</v>
      </c>
      <c r="AL28" s="6">
        <v>124</v>
      </c>
      <c r="AM28" s="6">
        <f>AL28/AV28*100</f>
        <v>2.4190401872805309</v>
      </c>
      <c r="AN28" s="6">
        <v>330</v>
      </c>
      <c r="AO28" s="6">
        <f>AN28/AV28*100</f>
        <v>6.4377682403433472</v>
      </c>
      <c r="AP28" s="6">
        <v>441</v>
      </c>
      <c r="AQ28" s="6">
        <f>AP28/AV28*100</f>
        <v>8.603199375731565</v>
      </c>
      <c r="AR28" s="6">
        <v>179</v>
      </c>
      <c r="AS28" s="6">
        <f>AR28/AV28*100</f>
        <v>3.4920015606710888</v>
      </c>
      <c r="AT28" s="6">
        <v>160</v>
      </c>
      <c r="AU28" s="6">
        <f>AT28/AV28*100</f>
        <v>3.1213421771361682</v>
      </c>
      <c r="AV28" s="6">
        <v>5126</v>
      </c>
      <c r="AW28" s="6" t="s">
        <v>55</v>
      </c>
      <c r="AZ28" s="2"/>
    </row>
    <row r="29" spans="1:52">
      <c r="A29" s="6">
        <v>2020</v>
      </c>
      <c r="B29" s="6">
        <f>232+39+69</f>
        <v>340</v>
      </c>
      <c r="C29" s="6">
        <f>B29/AV29*100</f>
        <v>6.6393282561999616</v>
      </c>
      <c r="D29" s="6">
        <f>99+22+26</f>
        <v>147</v>
      </c>
      <c r="E29" s="6">
        <f>D29/AV29*100</f>
        <v>2.8705330990041009</v>
      </c>
      <c r="F29" s="6">
        <f>154+21+67</f>
        <v>242</v>
      </c>
      <c r="G29" s="6">
        <f>F29/AV29*100</f>
        <v>4.7256395235305604</v>
      </c>
      <c r="H29" s="6">
        <f>168+13+34</f>
        <v>215</v>
      </c>
      <c r="I29" s="6">
        <f>H29/AV29*100</f>
        <v>4.1983987502440927</v>
      </c>
      <c r="J29" s="6">
        <f>291+21+68</f>
        <v>380</v>
      </c>
      <c r="K29" s="6">
        <f>J29/AV29*100</f>
        <v>7.4204256981058387</v>
      </c>
      <c r="L29" s="6">
        <f>70+5+19</f>
        <v>94</v>
      </c>
      <c r="M29" s="6">
        <f>L29/AV29*100</f>
        <v>1.835578988478813</v>
      </c>
      <c r="N29" s="6">
        <f>120+11+42</f>
        <v>173</v>
      </c>
      <c r="O29" s="6">
        <f>N29/AV29*100</f>
        <v>3.3782464362429208</v>
      </c>
      <c r="P29" s="6">
        <f>237+24+88</f>
        <v>349</v>
      </c>
      <c r="Q29" s="6">
        <f>P29/AV29*100</f>
        <v>6.8150751806287841</v>
      </c>
      <c r="R29" s="6">
        <f>94+14+48</f>
        <v>156</v>
      </c>
      <c r="S29" s="6">
        <f>R29/AV29*100</f>
        <v>3.046280023432923</v>
      </c>
      <c r="T29" s="6">
        <f>186+29+98</f>
        <v>313</v>
      </c>
      <c r="U29" s="6">
        <f>T29/AV29*100</f>
        <v>6.112087482913493</v>
      </c>
      <c r="V29" s="6">
        <f>132+12+19</f>
        <v>163</v>
      </c>
      <c r="W29" s="6">
        <f>V29/AV29*100</f>
        <v>3.1829720757664521</v>
      </c>
      <c r="X29" s="6">
        <f>55+6+25</f>
        <v>86</v>
      </c>
      <c r="Y29" s="6">
        <f>X29/AV29*100</f>
        <v>1.6793595000976373</v>
      </c>
      <c r="Z29" s="6">
        <f>181+95+38</f>
        <v>314</v>
      </c>
      <c r="AA29" s="6">
        <f>Z29/AV29*100</f>
        <v>6.13161491896114</v>
      </c>
      <c r="AB29" s="6">
        <f>71+11+23</f>
        <v>105</v>
      </c>
      <c r="AC29" s="6">
        <f>AB29/AV29*100</f>
        <v>2.0503807850029294</v>
      </c>
      <c r="AD29" s="6">
        <f>178+36+85</f>
        <v>299</v>
      </c>
      <c r="AE29" s="6">
        <f>AD29/AV29*100</f>
        <v>5.8387033782464366</v>
      </c>
      <c r="AF29" s="6">
        <f>74+10+36</f>
        <v>120</v>
      </c>
      <c r="AG29" s="6">
        <f>AF29/AV29*100</f>
        <v>2.3432923257176332</v>
      </c>
      <c r="AH29" s="6">
        <f>55+2+27</f>
        <v>84</v>
      </c>
      <c r="AI29" s="6">
        <f>AH29/AV29*100</f>
        <v>1.6403046280023432</v>
      </c>
      <c r="AJ29" s="6">
        <f>227+35+60</f>
        <v>322</v>
      </c>
      <c r="AK29" s="6">
        <f>AJ29/AV29*100</f>
        <v>6.2878344073423156</v>
      </c>
      <c r="AL29" s="6">
        <f>78+9+19</f>
        <v>106</v>
      </c>
      <c r="AM29" s="6">
        <f>AL29/AV29*100</f>
        <v>2.0699082210505759</v>
      </c>
      <c r="AN29" s="6">
        <f>245+33+53</f>
        <v>331</v>
      </c>
      <c r="AO29" s="6">
        <f>AN29/AV29*100</f>
        <v>6.4635813317711381</v>
      </c>
      <c r="AP29" s="6">
        <f>348+31+66</f>
        <v>445</v>
      </c>
      <c r="AQ29" s="6">
        <f>AP29/AV29*100</f>
        <v>8.6897090412028906</v>
      </c>
      <c r="AR29" s="6">
        <f>137+9+32</f>
        <v>178</v>
      </c>
      <c r="AS29" s="6">
        <f>AR29/AV29*100</f>
        <v>3.475883616481156</v>
      </c>
      <c r="AT29" s="6">
        <f>115+8+36</f>
        <v>159</v>
      </c>
      <c r="AU29" s="6">
        <f>AT29/AV29*100</f>
        <v>3.1048623315758643</v>
      </c>
      <c r="AV29" s="6">
        <v>5121</v>
      </c>
      <c r="AW29" s="6" t="s">
        <v>55</v>
      </c>
      <c r="AZ29" s="2"/>
    </row>
    <row r="30" spans="1:52">
      <c r="A30" s="10" t="s">
        <v>78</v>
      </c>
      <c r="B30" s="11">
        <f>SUM(B2:B29)</f>
        <v>3182</v>
      </c>
      <c r="C30" s="6">
        <f>B30/AV30*100</f>
        <v>5.2912516420839086</v>
      </c>
      <c r="D30" s="11">
        <f>SUM(D2:D29)</f>
        <v>1572</v>
      </c>
      <c r="E30" s="6">
        <f>D30/AV30*100</f>
        <v>2.6140312952092724</v>
      </c>
      <c r="F30" s="11">
        <f>SUM(F2:F29)</f>
        <v>3630</v>
      </c>
      <c r="G30" s="6">
        <f>F30/AV30*100</f>
        <v>6.0362173038229372</v>
      </c>
      <c r="H30" s="11">
        <f>SUM(H2:H29)</f>
        <v>3366</v>
      </c>
      <c r="I30" s="6">
        <f>H30/AV30*100</f>
        <v>5.5972196817267239</v>
      </c>
      <c r="J30" s="11">
        <f>SUM(J2:J29)</f>
        <v>5931</v>
      </c>
      <c r="K30" s="6">
        <f>J30/AV30*100</f>
        <v>9.8624806691387992</v>
      </c>
      <c r="L30" s="11">
        <f>SUM(L2:L29)</f>
        <v>843</v>
      </c>
      <c r="M30" s="6">
        <f>L30/AV30*100</f>
        <v>1.4017992251026823</v>
      </c>
      <c r="N30" s="11">
        <f>SUM(N2:N29)</f>
        <v>2344</v>
      </c>
      <c r="O30" s="6">
        <f>N30/AV30*100</f>
        <v>3.8977667658845636</v>
      </c>
      <c r="P30" s="11">
        <f>SUM(P2:P29)</f>
        <v>4549</v>
      </c>
      <c r="Q30" s="6">
        <f>P30/AV30*100</f>
        <v>7.5643946322563478</v>
      </c>
      <c r="R30" s="11">
        <f>SUM(R2:R29)</f>
        <v>1711</v>
      </c>
      <c r="S30" s="6">
        <f>R30/AV30*100</f>
        <v>2.8451701947220513</v>
      </c>
      <c r="T30" s="11">
        <f>SUM(T2:T29)</f>
        <v>3525</v>
      </c>
      <c r="U30" s="6">
        <f>T30/AV30*100</f>
        <v>5.8616159768528524</v>
      </c>
      <c r="V30" s="11">
        <f>SUM(V2:V29)</f>
        <v>1857</v>
      </c>
      <c r="W30" s="6">
        <f>V30/AV30*100</f>
        <v>3.0879491826995027</v>
      </c>
      <c r="X30" s="11">
        <f>SUM(X2:X29)</f>
        <v>835</v>
      </c>
      <c r="Y30" s="6">
        <f>X30/AV30*100</f>
        <v>1.3884962668573424</v>
      </c>
      <c r="Z30" s="11">
        <f>SUM(Z2:Z29)</f>
        <v>2953</v>
      </c>
      <c r="AA30" s="6">
        <f>Z30/AV30*100</f>
        <v>4.9104544623110566</v>
      </c>
      <c r="AB30" s="11">
        <f>SUM(AB2:AB29)</f>
        <v>1305</v>
      </c>
      <c r="AC30" s="6">
        <f>AB30/AV30*100</f>
        <v>2.170045063771056</v>
      </c>
      <c r="AD30" s="11">
        <f>SUM(AD2:AD29)</f>
        <v>3371</v>
      </c>
      <c r="AE30" s="6">
        <f>AD30/AV30*100</f>
        <v>5.6055340306300616</v>
      </c>
      <c r="AF30" s="11">
        <f>SUM(AF2:AF29)</f>
        <v>1139</v>
      </c>
      <c r="AG30" s="6">
        <f>AF30/AV30*100</f>
        <v>1.8940086801802549</v>
      </c>
      <c r="AH30" s="11">
        <f>SUM(AH2:AH29)</f>
        <v>742</v>
      </c>
      <c r="AI30" s="6">
        <f>AH30/AV30*100</f>
        <v>1.2338493772552672</v>
      </c>
      <c r="AJ30" s="11">
        <f>SUM(AJ2:AJ29)</f>
        <v>4271</v>
      </c>
      <c r="AK30" s="6">
        <f>AJ30/AV30*100</f>
        <v>7.1021168332307898</v>
      </c>
      <c r="AL30" s="11">
        <f>SUM(AL2:AL29)</f>
        <v>1541</v>
      </c>
      <c r="AM30" s="6">
        <f>AL30/AV30*100</f>
        <v>2.5624823320085803</v>
      </c>
      <c r="AN30" s="11">
        <f>SUM(AN2:AN29)</f>
        <v>3921</v>
      </c>
      <c r="AO30" s="6">
        <f>AN30/AV30*100</f>
        <v>6.5201124099971723</v>
      </c>
      <c r="AP30" s="11">
        <f>SUM(AP2:AP29)</f>
        <v>3739</v>
      </c>
      <c r="AQ30" s="6">
        <f>AP30/AV30*100</f>
        <v>6.2174701099156922</v>
      </c>
      <c r="AR30" s="11">
        <f>SUM(AR2:AR29)</f>
        <v>1858</v>
      </c>
      <c r="AS30" s="6">
        <f>AR30/AV30*100</f>
        <v>3.0896120524801702</v>
      </c>
      <c r="AT30" s="11">
        <f>SUM(AT2:AT29)</f>
        <v>1952</v>
      </c>
      <c r="AU30" s="6">
        <f>AT30/AV30*100</f>
        <v>3.2459218118629134</v>
      </c>
      <c r="AV30" s="6">
        <f>SUM(AV2:AV29)</f>
        <v>60137</v>
      </c>
    </row>
    <row r="31" spans="1:52">
      <c r="A31" s="10"/>
    </row>
    <row r="32" spans="1:52">
      <c r="A32" s="9" t="s">
        <v>69</v>
      </c>
    </row>
    <row r="33" spans="1:47">
      <c r="A33" s="6" t="s">
        <v>58</v>
      </c>
    </row>
    <row r="34" spans="1:47">
      <c r="A34" s="6" t="s">
        <v>136</v>
      </c>
    </row>
    <row r="35" spans="1:47">
      <c r="A35" s="6" t="s">
        <v>59</v>
      </c>
    </row>
    <row r="36" spans="1:47">
      <c r="A36" s="6" t="s">
        <v>51</v>
      </c>
    </row>
    <row r="37" spans="1:47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>
      <c r="A38" s="1" t="s">
        <v>132</v>
      </c>
    </row>
    <row r="39" spans="1:47">
      <c r="A39" s="13" t="s">
        <v>133</v>
      </c>
    </row>
    <row r="40" spans="1:47">
      <c r="A40" s="2" t="s">
        <v>134</v>
      </c>
    </row>
    <row r="41" spans="1:47">
      <c r="A41" s="2" t="s">
        <v>135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BBDD-CCE3-C84D-8A9B-05C7EE1D39AA}">
  <dimension ref="A1:R56"/>
  <sheetViews>
    <sheetView tabSelected="1" zoomScaleNormal="100" workbookViewId="0"/>
  </sheetViews>
  <sheetFormatPr baseColWidth="10" defaultColWidth="18.1640625" defaultRowHeight="16"/>
  <cols>
    <col min="1" max="16384" width="18.1640625" style="2"/>
  </cols>
  <sheetData>
    <row r="1" spans="1:18">
      <c r="A1" s="1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67</v>
      </c>
      <c r="H1" s="9"/>
      <c r="I1" s="9"/>
      <c r="J1" s="9"/>
      <c r="K1" s="9"/>
      <c r="L1" s="9"/>
      <c r="M1" s="9"/>
      <c r="N1" s="9"/>
      <c r="O1" s="9"/>
      <c r="P1" s="6"/>
      <c r="Q1" s="6"/>
      <c r="R1" s="6"/>
    </row>
    <row r="2" spans="1:18">
      <c r="A2" s="2">
        <v>1993</v>
      </c>
      <c r="B2" s="2">
        <v>2</v>
      </c>
      <c r="C2" s="2">
        <v>12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2">
        <v>1994</v>
      </c>
      <c r="B3" s="2">
        <v>5</v>
      </c>
      <c r="C3" s="2">
        <v>19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>
      <c r="A4" s="2">
        <v>1995</v>
      </c>
      <c r="B4" s="2">
        <v>1</v>
      </c>
      <c r="C4" s="2">
        <v>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2">
        <v>1996</v>
      </c>
      <c r="B5" s="2">
        <v>5</v>
      </c>
      <c r="C5" s="2">
        <v>20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>
      <c r="A6" s="2">
        <v>1997</v>
      </c>
      <c r="B6" s="2">
        <v>3</v>
      </c>
      <c r="C6" s="2">
        <v>12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2">
        <v>1998</v>
      </c>
      <c r="B7" s="2">
        <v>2</v>
      </c>
      <c r="C7" s="2">
        <v>16</v>
      </c>
      <c r="D7" s="2">
        <v>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2">
        <v>1999</v>
      </c>
      <c r="B8" s="2">
        <v>0</v>
      </c>
      <c r="C8" s="2">
        <v>14</v>
      </c>
      <c r="D8" s="2">
        <v>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">
        <v>2000</v>
      </c>
      <c r="B9" s="2">
        <v>3</v>
      </c>
      <c r="C9" s="2">
        <v>18</v>
      </c>
      <c r="D9" s="2">
        <v>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2">
        <v>2001</v>
      </c>
      <c r="B10" s="2">
        <v>2</v>
      </c>
      <c r="C10" s="2">
        <v>5</v>
      </c>
      <c r="D10" s="2">
        <v>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2">
        <v>2002</v>
      </c>
      <c r="B11" s="2">
        <v>2</v>
      </c>
      <c r="C11" s="2">
        <v>4</v>
      </c>
      <c r="D11" s="2">
        <v>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2">
        <v>2003</v>
      </c>
      <c r="B12" s="2">
        <v>3</v>
      </c>
      <c r="C12" s="2">
        <v>1</v>
      </c>
      <c r="D12" s="2">
        <v>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2">
        <v>2004</v>
      </c>
      <c r="B13" s="2">
        <v>0</v>
      </c>
      <c r="C13" s="2">
        <v>2</v>
      </c>
      <c r="D13" s="2">
        <v>3</v>
      </c>
      <c r="E13" s="2">
        <v>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2">
        <v>2005</v>
      </c>
      <c r="B14" s="2">
        <v>4</v>
      </c>
      <c r="C14" s="2">
        <v>7</v>
      </c>
      <c r="D14" s="2">
        <v>5</v>
      </c>
      <c r="E14" s="2">
        <v>18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2">
        <v>2006</v>
      </c>
      <c r="B15" s="2">
        <v>2</v>
      </c>
      <c r="C15" s="2">
        <v>1</v>
      </c>
      <c r="D15" s="2">
        <v>0</v>
      </c>
      <c r="E15" s="2">
        <v>21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2">
        <v>2007</v>
      </c>
      <c r="B16" s="2">
        <v>4</v>
      </c>
      <c r="C16" s="2">
        <v>0</v>
      </c>
      <c r="D16" s="2">
        <v>0</v>
      </c>
      <c r="E16" s="2">
        <v>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2">
        <v>2008</v>
      </c>
      <c r="B17" s="2">
        <v>5</v>
      </c>
      <c r="C17" s="2">
        <v>1</v>
      </c>
      <c r="D17" s="2">
        <v>1</v>
      </c>
      <c r="E17" s="2">
        <v>34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2">
        <v>2009</v>
      </c>
      <c r="B18" s="2">
        <v>1</v>
      </c>
      <c r="C18" s="2">
        <v>3</v>
      </c>
      <c r="D18" s="2">
        <v>2</v>
      </c>
      <c r="E18" s="2">
        <v>19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2">
        <v>2010</v>
      </c>
      <c r="B19" s="2">
        <v>2</v>
      </c>
      <c r="C19" s="2">
        <v>1</v>
      </c>
      <c r="E19" s="2">
        <v>10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2">
        <v>2011</v>
      </c>
      <c r="B20" s="2">
        <v>5</v>
      </c>
      <c r="C20" s="2">
        <v>1</v>
      </c>
      <c r="E20" s="2">
        <v>10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>
      <c r="A21" s="2">
        <v>2012</v>
      </c>
      <c r="B21" s="2">
        <v>7</v>
      </c>
      <c r="C21" s="2">
        <v>5</v>
      </c>
      <c r="E21" s="2">
        <v>11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2">
        <v>2013</v>
      </c>
      <c r="B22" s="2">
        <v>1</v>
      </c>
      <c r="C22" s="2">
        <v>0</v>
      </c>
      <c r="E22" s="2">
        <v>9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2">
        <v>2014</v>
      </c>
      <c r="B23" s="2">
        <v>12</v>
      </c>
      <c r="C23" s="2">
        <v>0</v>
      </c>
      <c r="F23" s="2">
        <v>7</v>
      </c>
      <c r="G23" s="2">
        <v>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2">
        <v>2015</v>
      </c>
      <c r="B24" s="2">
        <v>5</v>
      </c>
      <c r="C24" s="2">
        <v>3</v>
      </c>
      <c r="F24" s="2">
        <v>24</v>
      </c>
      <c r="G24" s="2">
        <v>24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2">
        <v>2016</v>
      </c>
      <c r="B25" s="2">
        <v>6</v>
      </c>
      <c r="C25" s="2">
        <v>1</v>
      </c>
      <c r="F25" s="2">
        <v>32</v>
      </c>
      <c r="G25" s="2">
        <v>32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2">
        <v>2017</v>
      </c>
      <c r="B26" s="2">
        <v>6</v>
      </c>
      <c r="C26" s="2">
        <v>0</v>
      </c>
      <c r="F26" s="2">
        <v>67</v>
      </c>
      <c r="G26" s="2">
        <v>67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2">
        <v>2018</v>
      </c>
      <c r="B27" s="2">
        <v>7</v>
      </c>
      <c r="C27" s="2">
        <v>1</v>
      </c>
      <c r="F27" s="2">
        <v>118</v>
      </c>
      <c r="G27" s="2">
        <v>420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2">
        <v>2019</v>
      </c>
      <c r="B28" s="2">
        <v>5</v>
      </c>
      <c r="C28" s="2">
        <v>0</v>
      </c>
      <c r="F28" s="2">
        <v>50</v>
      </c>
      <c r="G28" s="2">
        <v>257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s="6" customFormat="1">
      <c r="A29" s="6">
        <v>2020</v>
      </c>
      <c r="B29" s="6">
        <v>2</v>
      </c>
      <c r="C29" s="6">
        <v>1</v>
      </c>
      <c r="F29" s="6">
        <v>42</v>
      </c>
      <c r="G29" s="6">
        <v>173</v>
      </c>
    </row>
    <row r="30" spans="1:18"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9" t="s">
        <v>68</v>
      </c>
      <c r="B31" s="6"/>
      <c r="C31" s="6"/>
      <c r="D31" s="6"/>
      <c r="E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6" t="s">
        <v>60</v>
      </c>
      <c r="B32" s="6"/>
      <c r="C32" s="6"/>
      <c r="D32" s="6"/>
      <c r="E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6">
      <c r="A33" s="6" t="s">
        <v>61</v>
      </c>
      <c r="B33" s="6"/>
      <c r="C33" s="6"/>
      <c r="D33" s="6"/>
      <c r="E33" s="6"/>
    </row>
    <row r="34" spans="1:6">
      <c r="A34" s="6" t="s">
        <v>62</v>
      </c>
      <c r="B34" s="6"/>
      <c r="C34" s="6"/>
      <c r="D34" s="6"/>
      <c r="E34" s="6"/>
    </row>
    <row r="35" spans="1:6">
      <c r="A35" s="6" t="s">
        <v>63</v>
      </c>
      <c r="B35" s="6"/>
      <c r="C35" s="6"/>
      <c r="D35" s="6"/>
      <c r="E35" s="6"/>
    </row>
    <row r="36" spans="1:6">
      <c r="A36" s="6" t="s">
        <v>64</v>
      </c>
      <c r="B36" s="6"/>
      <c r="C36" s="6"/>
      <c r="D36" s="6"/>
      <c r="E36" s="6"/>
    </row>
    <row r="37" spans="1:6">
      <c r="A37" s="6" t="s">
        <v>65</v>
      </c>
      <c r="B37" s="6"/>
      <c r="C37" s="6"/>
      <c r="D37" s="6"/>
      <c r="E37" s="6"/>
    </row>
    <row r="38" spans="1:6">
      <c r="A38" s="6"/>
      <c r="B38" s="6"/>
      <c r="C38" s="6"/>
      <c r="D38" s="6"/>
      <c r="E38" s="6"/>
    </row>
    <row r="39" spans="1:6">
      <c r="A39" s="6"/>
      <c r="B39" s="6"/>
      <c r="C39" s="6"/>
      <c r="D39" s="6"/>
      <c r="E39" s="6"/>
    </row>
    <row r="40" spans="1:6">
      <c r="A40" s="9"/>
      <c r="B40" s="6"/>
      <c r="C40" s="6"/>
      <c r="D40" s="6"/>
      <c r="E40" s="6"/>
    </row>
    <row r="42" spans="1:6">
      <c r="A42" s="1"/>
      <c r="B42" s="1"/>
      <c r="D42" s="1"/>
      <c r="E42" s="1"/>
      <c r="F42" s="3"/>
    </row>
    <row r="43" spans="1:6">
      <c r="F43" s="3"/>
    </row>
    <row r="49" spans="1:5">
      <c r="A49" s="1"/>
      <c r="B49" s="1"/>
    </row>
    <row r="54" spans="1:5">
      <c r="D54" s="4"/>
      <c r="E54" s="4"/>
    </row>
    <row r="56" spans="1:5">
      <c r="A56" s="1"/>
      <c r="B56" s="1"/>
      <c r="C56" s="1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Translations</vt:lpstr>
      <vt:lpstr>NSSF Projects by Project Type</vt:lpstr>
      <vt:lpstr>NSSF Total Acceptance Rates</vt:lpstr>
      <vt:lpstr>NSSF Projects by Discipline</vt:lpstr>
      <vt:lpstr>NSSF Projects on Party Leaders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Neil</dc:creator>
  <cp:lastModifiedBy>Thomas, Neil</cp:lastModifiedBy>
  <dcterms:created xsi:type="dcterms:W3CDTF">2020-08-19T15:31:19Z</dcterms:created>
  <dcterms:modified xsi:type="dcterms:W3CDTF">2020-11-28T04:35:32Z</dcterms:modified>
</cp:coreProperties>
</file>